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rinivas-g\OneDrive - Texas A&amp;M Transportation Institute\TxDOT IAC\Suite of safety tools\"/>
    </mc:Choice>
  </mc:AlternateContent>
  <bookViews>
    <workbookView xWindow="0" yWindow="0" windowWidth="20160" windowHeight="8835"/>
  </bookViews>
  <sheets>
    <sheet name="Welcome" sheetId="6" r:id="rId1"/>
    <sheet name="Intersections" sheetId="2" r:id="rId2"/>
    <sheet name="Int_Ped_Vol_Beta" sheetId="3" state="hidden" r:id="rId3"/>
    <sheet name="Midblocks" sheetId="4" r:id="rId4"/>
    <sheet name="Mid_Ped_Vol_Beta" sheetId="5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" l="1"/>
  <c r="F7" i="5"/>
  <c r="G7" i="5" s="1"/>
  <c r="H7" i="5" s="1"/>
  <c r="F6" i="5"/>
  <c r="G6" i="5" s="1"/>
  <c r="H6" i="5" s="1"/>
  <c r="F5" i="5"/>
  <c r="G5" i="5" s="1"/>
  <c r="H5" i="5" s="1"/>
  <c r="H4" i="5"/>
  <c r="G8" i="5" l="1"/>
  <c r="H8" i="5" s="1"/>
  <c r="H12" i="5" s="1"/>
  <c r="H13" i="5" s="1"/>
  <c r="H14" i="5" s="1"/>
  <c r="E16" i="4" s="1"/>
  <c r="F10" i="3"/>
  <c r="G10" i="3" s="1"/>
  <c r="H10" i="3" s="1"/>
  <c r="F9" i="3"/>
  <c r="G9" i="3" s="1"/>
  <c r="H9" i="3" s="1"/>
  <c r="F8" i="3"/>
  <c r="G8" i="3" s="1"/>
  <c r="H8" i="3" s="1"/>
  <c r="F7" i="3"/>
  <c r="G7" i="3" s="1"/>
  <c r="H7" i="3" s="1"/>
  <c r="F6" i="3"/>
  <c r="G6" i="3" s="1"/>
  <c r="H6" i="3" s="1"/>
  <c r="F5" i="3"/>
  <c r="G5" i="3" s="1"/>
  <c r="H5" i="3" s="1"/>
  <c r="H4" i="3"/>
  <c r="H12" i="3" l="1"/>
  <c r="H13" i="3" s="1"/>
  <c r="H14" i="3" s="1"/>
  <c r="E18" i="2" s="1"/>
</calcChain>
</file>

<file path=xl/sharedStrings.xml><?xml version="1.0" encoding="utf-8"?>
<sst xmlns="http://schemas.openxmlformats.org/spreadsheetml/2006/main" count="98" uniqueCount="77">
  <si>
    <t>Intersection Pedestrian Volume Estimation</t>
  </si>
  <si>
    <t>Cell Color Key</t>
  </si>
  <si>
    <t>Select from dropdown list</t>
  </si>
  <si>
    <t>Enter value/number into cell</t>
  </si>
  <si>
    <t>Model output</t>
  </si>
  <si>
    <t>Input Data</t>
  </si>
  <si>
    <t>Variable</t>
  </si>
  <si>
    <t>Selection/Value</t>
  </si>
  <si>
    <t>Note</t>
  </si>
  <si>
    <t xml:space="preserve">Intersection control type </t>
  </si>
  <si>
    <t>Signalized</t>
  </si>
  <si>
    <t>Range: 0 - 13</t>
  </si>
  <si>
    <t>Commercial and multifamily proportion</t>
  </si>
  <si>
    <t>Range: 0 - 1.0</t>
  </si>
  <si>
    <t>Posted speed limit (mph)</t>
  </si>
  <si>
    <t>CBD indicator</t>
  </si>
  <si>
    <t>Yes</t>
  </si>
  <si>
    <t>Special generator indicator</t>
  </si>
  <si>
    <t>Output</t>
  </si>
  <si>
    <t>Intersection crossing volume per day</t>
  </si>
  <si>
    <t>Parameter Estimates</t>
  </si>
  <si>
    <t>Parameter</t>
  </si>
  <si>
    <t>Estimate</t>
  </si>
  <si>
    <t>Standard</t>
  </si>
  <si>
    <t>Pr &gt; |t|</t>
  </si>
  <si>
    <t>Error</t>
  </si>
  <si>
    <t>Intercept (   )</t>
  </si>
  <si>
    <t>&lt;0.0001</t>
  </si>
  <si>
    <t xml:space="preserve">Indicator variable for the signalized intersection </t>
  </si>
  <si>
    <t>Number of schools within 1 mile</t>
  </si>
  <si>
    <t>Posted speed limit</t>
  </si>
  <si>
    <t>Number of bus stops</t>
  </si>
  <si>
    <t>Midblock Pedestrian Volume Estimation</t>
  </si>
  <si>
    <t>Range: 30 - 50</t>
  </si>
  <si>
    <t>Range: 0 - 3</t>
  </si>
  <si>
    <t>Sidewalk width (ft)</t>
  </si>
  <si>
    <t>Range: 0 - 17</t>
  </si>
  <si>
    <t>t Value</t>
  </si>
  <si>
    <t>b0</t>
  </si>
  <si>
    <t>b_ps</t>
  </si>
  <si>
    <t>b_bus</t>
  </si>
  <si>
    <t>b_side</t>
  </si>
  <si>
    <t>k_1</t>
  </si>
  <si>
    <t>&lt;.0001</t>
  </si>
  <si>
    <t>FOREWORD</t>
  </si>
  <si>
    <t>SOURCE DOCUMENTS</t>
  </si>
  <si>
    <t>whenever they have questions about the modeling approach, assumptions, or limitations.</t>
  </si>
  <si>
    <t>DISCLAIMER</t>
  </si>
  <si>
    <t>its associated equations and documentation.  No responsibility is assumed by the developers for incorrect results or damages</t>
  </si>
  <si>
    <t>any person of such revision.</t>
  </si>
  <si>
    <t>Pedestrian Volume Estimation</t>
  </si>
  <si>
    <t>No warranty is made by the developers or their employer as to the accuracy, completeness, or reliability of this tool and</t>
  </si>
  <si>
    <t>resulting from the use of this tool.</t>
  </si>
  <si>
    <t>COPYRIGHT © 2021</t>
  </si>
  <si>
    <t xml:space="preserve">This tool is copyrighted.  All rights are reserved.  This product may not, in whole or in part, be copied, photocopied, reproduced, </t>
  </si>
  <si>
    <t>translated, or reduced to any electronic medium or machine-readable form without prior consent, in writing, from Srinivas Geedipally.</t>
  </si>
  <si>
    <t>This product is subject to change without notice and does not represent a commitment on the part of Srinivas Geedipally to notify</t>
  </si>
  <si>
    <t>The equations used in this tool are documented in the publications listed below.  Analysts should refer to these documents</t>
  </si>
  <si>
    <r>
      <t xml:space="preserve">This tool can be used to estimate the pedestrian crossing volumes at intersections and midblock locations in </t>
    </r>
    <r>
      <rPr>
        <b/>
        <u/>
        <sz val="11"/>
        <color theme="1"/>
        <rFont val="Calibri"/>
        <family val="2"/>
        <scheme val="minor"/>
      </rPr>
      <t xml:space="preserve">highly </t>
    </r>
    <r>
      <rPr>
        <sz val="11"/>
        <color theme="1"/>
        <rFont val="Calibri"/>
        <family val="2"/>
        <scheme val="minor"/>
      </rPr>
      <t xml:space="preserve"> </t>
    </r>
  </si>
  <si>
    <t>volumes vary drastically by the day of week, season and special events, the estimated crossing volumes are very approximate.</t>
  </si>
  <si>
    <t>Area Type</t>
  </si>
  <si>
    <t>Midblock crossing volume per day</t>
  </si>
  <si>
    <r>
      <rPr>
        <b/>
        <u/>
        <sz val="11"/>
        <rFont val="Calibri"/>
        <family val="2"/>
        <scheme val="minor"/>
      </rPr>
      <t>urbanized areas</t>
    </r>
    <r>
      <rPr>
        <sz val="11"/>
        <rFont val="Calibri"/>
        <family val="2"/>
        <scheme val="minor"/>
      </rPr>
      <t xml:space="preserve">.  It provides guidance on the general pedestrian activity level at a particular location.  Since pedestrian   </t>
    </r>
  </si>
  <si>
    <r>
      <rPr>
        <i/>
        <sz val="11"/>
        <rFont val="Calibri"/>
        <family val="2"/>
        <scheme val="minor"/>
      </rPr>
      <t>Stop-Controlled Intersections</t>
    </r>
    <r>
      <rPr>
        <sz val="11"/>
        <rFont val="Calibri"/>
        <family val="2"/>
        <scheme val="minor"/>
      </rPr>
      <t>. Transportation Research Record: Journal of the Transportation Research Board,</t>
    </r>
  </si>
  <si>
    <r>
      <t xml:space="preserve">Geedipally, S., L.Wu, M. Le, J. Wu, and L. Galicia.  </t>
    </r>
    <r>
      <rPr>
        <i/>
        <sz val="11"/>
        <rFont val="Calibri"/>
        <family val="2"/>
        <scheme val="minor"/>
      </rPr>
      <t xml:space="preserve">Innovative Tools to Evaluate Intersection and Pedestrian Safety  </t>
    </r>
  </si>
  <si>
    <r>
      <rPr>
        <i/>
        <sz val="11"/>
        <rFont val="Calibri"/>
        <family val="2"/>
        <scheme val="minor"/>
      </rPr>
      <t>Issues.</t>
    </r>
    <r>
      <rPr>
        <sz val="11"/>
        <rFont val="Calibri"/>
        <family val="2"/>
        <scheme val="minor"/>
      </rPr>
      <t xml:space="preserve"> Center for Transportation Safety, Texas A&amp;M Transportation Institute, College Station, Texas, 2020.</t>
    </r>
  </si>
  <si>
    <t>b_com</t>
  </si>
  <si>
    <t>Number of bus stops within 250ft</t>
  </si>
  <si>
    <t>*Special generators include hospitals, malls, and higher education schools.</t>
  </si>
  <si>
    <t>Is the intersection in CBD?</t>
  </si>
  <si>
    <t>Maximum posted speed limit (mph)</t>
  </si>
  <si>
    <t>Maximum of posted speed limit on all approaches</t>
  </si>
  <si>
    <t>Is there a special generator?*</t>
  </si>
  <si>
    <t>Number of K-12 schools within 1 mile</t>
  </si>
  <si>
    <t>Non-commercial</t>
  </si>
  <si>
    <r>
      <t>Le, M., S. Geedipally, K. Fitzpatrick, and R. Avelar.</t>
    </r>
    <r>
      <rPr>
        <i/>
        <sz val="11"/>
        <rFont val="Calibri"/>
        <family val="2"/>
        <scheme val="minor"/>
      </rPr>
      <t xml:space="preserve"> Estimating Pedestrian Volumes for Signalized and</t>
    </r>
    <r>
      <rPr>
        <sz val="11"/>
        <rFont val="Calibri"/>
        <family val="2"/>
        <scheme val="minor"/>
      </rPr>
      <t xml:space="preserve"> </t>
    </r>
  </si>
  <si>
    <t>Vol. 2674(9) 799–808,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</si>
</sst>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20"/>
      <color rgb="FF0070C0"/>
      <name val="Times New Roman"/>
      <family val="1"/>
    </font>
    <font>
      <u val="double"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rgb="FFFF0000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2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rgb="FFC1C1C1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5" xfId="0" applyFont="1" applyBorder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3" borderId="4" xfId="0" applyFont="1" applyFill="1" applyBorder="1" applyAlignment="1"/>
    <xf numFmtId="0" fontId="3" fillId="3" borderId="0" xfId="0" applyFont="1" applyFill="1" applyBorder="1" applyAlignment="1"/>
    <xf numFmtId="0" fontId="3" fillId="3" borderId="5" xfId="0" applyFont="1" applyFill="1" applyBorder="1" applyAlignment="1"/>
    <xf numFmtId="0" fontId="3" fillId="4" borderId="6" xfId="0" applyFont="1" applyFill="1" applyBorder="1" applyAlignment="1" applyProtection="1"/>
    <xf numFmtId="0" fontId="3" fillId="4" borderId="7" xfId="0" applyFont="1" applyFill="1" applyBorder="1" applyAlignment="1" applyProtection="1"/>
    <xf numFmtId="0" fontId="3" fillId="4" borderId="8" xfId="0" applyFont="1" applyFill="1" applyBorder="1" applyAlignment="1" applyProtection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4" fillId="5" borderId="12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6" xfId="0" applyFont="1" applyFill="1" applyBorder="1"/>
    <xf numFmtId="0" fontId="3" fillId="2" borderId="17" xfId="0" applyFont="1" applyFill="1" applyBorder="1" applyAlignment="1" applyProtection="1">
      <alignment horizontal="right"/>
      <protection locked="0"/>
    </xf>
    <xf numFmtId="0" fontId="3" fillId="0" borderId="20" xfId="0" applyFont="1" applyFill="1" applyBorder="1"/>
    <xf numFmtId="0" fontId="3" fillId="2" borderId="21" xfId="0" applyFont="1" applyFill="1" applyBorder="1" applyAlignment="1" applyProtection="1">
      <alignment horizontal="right"/>
      <protection locked="0"/>
    </xf>
    <xf numFmtId="0" fontId="3" fillId="0" borderId="24" xfId="0" applyFont="1" applyFill="1" applyBorder="1"/>
    <xf numFmtId="164" fontId="3" fillId="3" borderId="25" xfId="0" applyNumberFormat="1" applyFont="1" applyFill="1" applyBorder="1" applyProtection="1">
      <protection locked="0"/>
    </xf>
    <xf numFmtId="0" fontId="3" fillId="0" borderId="12" xfId="0" applyFont="1" applyFill="1" applyBorder="1"/>
    <xf numFmtId="0" fontId="3" fillId="0" borderId="27" xfId="0" applyFont="1" applyFill="1" applyBorder="1"/>
    <xf numFmtId="0" fontId="5" fillId="0" borderId="4" xfId="0" applyFont="1" applyBorder="1"/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5" borderId="4" xfId="0" applyFont="1" applyFill="1" applyBorder="1" applyAlignment="1"/>
    <xf numFmtId="0" fontId="2" fillId="5" borderId="0" xfId="0" applyFont="1" applyFill="1" applyBorder="1" applyAlignment="1"/>
    <xf numFmtId="0" fontId="2" fillId="5" borderId="5" xfId="0" applyFont="1" applyFill="1" applyBorder="1" applyAlignment="1"/>
    <xf numFmtId="0" fontId="3" fillId="0" borderId="27" xfId="0" applyFont="1" applyFill="1" applyBorder="1" applyProtection="1"/>
    <xf numFmtId="3" fontId="3" fillId="4" borderId="28" xfId="0" applyNumberFormat="1" applyFont="1" applyFill="1" applyBorder="1" applyProtection="1"/>
    <xf numFmtId="0" fontId="6" fillId="0" borderId="0" xfId="0" applyFont="1"/>
    <xf numFmtId="2" fontId="0" fillId="0" borderId="0" xfId="0" applyNumberFormat="1"/>
    <xf numFmtId="0" fontId="3" fillId="2" borderId="30" xfId="0" applyFont="1" applyFill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31" xfId="0" applyBorder="1" applyProtection="1"/>
    <xf numFmtId="0" fontId="0" fillId="0" borderId="32" xfId="0" applyBorder="1" applyProtection="1"/>
    <xf numFmtId="0" fontId="0" fillId="0" borderId="33" xfId="0" applyBorder="1" applyProtection="1"/>
    <xf numFmtId="0" fontId="0" fillId="0" borderId="34" xfId="0" applyBorder="1" applyProtection="1"/>
    <xf numFmtId="0" fontId="0" fillId="0" borderId="35" xfId="0" applyBorder="1" applyProtection="1"/>
    <xf numFmtId="0" fontId="0" fillId="0" borderId="36" xfId="0" applyBorder="1" applyProtection="1"/>
    <xf numFmtId="0" fontId="0" fillId="0" borderId="37" xfId="0" applyBorder="1" applyProtection="1"/>
    <xf numFmtId="0" fontId="0" fillId="0" borderId="38" xfId="0" applyBorder="1" applyProtection="1"/>
    <xf numFmtId="0" fontId="7" fillId="0" borderId="0" xfId="0" applyFont="1" applyProtection="1"/>
    <xf numFmtId="0" fontId="0" fillId="0" borderId="0" xfId="0" applyAlignment="1" applyProtection="1"/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9" fillId="0" borderId="39" xfId="0" applyFont="1" applyBorder="1" applyAlignment="1">
      <alignment vertical="top" wrapText="1"/>
    </xf>
    <xf numFmtId="0" fontId="11" fillId="0" borderId="0" xfId="0" applyFont="1" applyAlignment="1" applyProtection="1"/>
    <xf numFmtId="0" fontId="11" fillId="0" borderId="0" xfId="0" applyFont="1" applyProtection="1"/>
    <xf numFmtId="0" fontId="0" fillId="0" borderId="0" xfId="0" applyFont="1" applyProtection="1"/>
    <xf numFmtId="0" fontId="11" fillId="0" borderId="0" xfId="0" applyFont="1" applyBorder="1" applyProtection="1"/>
    <xf numFmtId="0" fontId="4" fillId="0" borderId="22" xfId="0" applyFont="1" applyBorder="1" applyAlignment="1">
      <alignment horizontal="center"/>
    </xf>
    <xf numFmtId="0" fontId="14" fillId="0" borderId="0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0" fillId="0" borderId="0" xfId="0" applyAlignment="1" applyProtection="1">
      <alignment wrapText="1"/>
    </xf>
    <xf numFmtId="0" fontId="11" fillId="0" borderId="0" xfId="0" applyFont="1" applyAlignment="1" applyProtection="1"/>
    <xf numFmtId="0" fontId="0" fillId="0" borderId="0" xfId="0" applyFont="1" applyAlignment="1" applyProtection="1"/>
    <xf numFmtId="0" fontId="3" fillId="0" borderId="22" xfId="0" applyFont="1" applyBorder="1" applyAlignment="1"/>
    <xf numFmtId="0" fontId="3" fillId="0" borderId="23" xfId="0" applyFont="1" applyBorder="1" applyAlignment="1"/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5" borderId="9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left"/>
    </xf>
    <xf numFmtId="0" fontId="2" fillId="5" borderId="11" xfId="0" applyFont="1" applyFill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18" xfId="0" applyFont="1" applyBorder="1" applyAlignment="1"/>
    <xf numFmtId="0" fontId="3" fillId="0" borderId="19" xfId="0" applyFont="1" applyBorder="1" applyAlignment="1"/>
    <xf numFmtId="0" fontId="3" fillId="0" borderId="28" xfId="0" applyFont="1" applyBorder="1" applyAlignment="1"/>
    <xf numFmtId="0" fontId="3" fillId="0" borderId="29" xfId="0" applyFont="1" applyBorder="1" applyAlignment="1"/>
    <xf numFmtId="0" fontId="3" fillId="0" borderId="25" xfId="0" applyFont="1" applyBorder="1" applyAlignment="1"/>
    <xf numFmtId="0" fontId="3" fillId="0" borderId="26" xfId="0" applyFont="1" applyBorder="1" applyAlignment="1"/>
    <xf numFmtId="0" fontId="3" fillId="0" borderId="2" xfId="0" applyFont="1" applyFill="1" applyBorder="1" applyProtection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3</xdr:row>
      <xdr:rowOff>0</xdr:rowOff>
    </xdr:from>
    <xdr:to>
      <xdr:col>0</xdr:col>
      <xdr:colOff>819150</xdr:colOff>
      <xdr:row>3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48640"/>
          <a:ext cx="1619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3</xdr:row>
      <xdr:rowOff>0</xdr:rowOff>
    </xdr:from>
    <xdr:to>
      <xdr:col>0</xdr:col>
      <xdr:colOff>819150</xdr:colOff>
      <xdr:row>3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48640"/>
          <a:ext cx="161925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showGridLines="0" tabSelected="1" workbookViewId="0">
      <selection activeCell="I20" sqref="I20"/>
    </sheetView>
  </sheetViews>
  <sheetFormatPr defaultColWidth="8.85546875" defaultRowHeight="15" x14ac:dyDescent="0.25"/>
  <cols>
    <col min="1" max="1" width="3.5703125" style="37" customWidth="1"/>
    <col min="2" max="256" width="8.85546875" style="37"/>
    <col min="257" max="257" width="3.5703125" style="37" customWidth="1"/>
    <col min="258" max="512" width="8.85546875" style="37"/>
    <col min="513" max="513" width="3.5703125" style="37" customWidth="1"/>
    <col min="514" max="768" width="8.85546875" style="37"/>
    <col min="769" max="769" width="3.5703125" style="37" customWidth="1"/>
    <col min="770" max="1024" width="8.85546875" style="37"/>
    <col min="1025" max="1025" width="3.5703125" style="37" customWidth="1"/>
    <col min="1026" max="1280" width="8.85546875" style="37"/>
    <col min="1281" max="1281" width="3.5703125" style="37" customWidth="1"/>
    <col min="1282" max="1536" width="8.85546875" style="37"/>
    <col min="1537" max="1537" width="3.5703125" style="37" customWidth="1"/>
    <col min="1538" max="1792" width="8.85546875" style="37"/>
    <col min="1793" max="1793" width="3.5703125" style="37" customWidth="1"/>
    <col min="1794" max="2048" width="8.85546875" style="37"/>
    <col min="2049" max="2049" width="3.5703125" style="37" customWidth="1"/>
    <col min="2050" max="2304" width="8.85546875" style="37"/>
    <col min="2305" max="2305" width="3.5703125" style="37" customWidth="1"/>
    <col min="2306" max="2560" width="8.85546875" style="37"/>
    <col min="2561" max="2561" width="3.5703125" style="37" customWidth="1"/>
    <col min="2562" max="2816" width="8.85546875" style="37"/>
    <col min="2817" max="2817" width="3.5703125" style="37" customWidth="1"/>
    <col min="2818" max="3072" width="8.85546875" style="37"/>
    <col min="3073" max="3073" width="3.5703125" style="37" customWidth="1"/>
    <col min="3074" max="3328" width="8.85546875" style="37"/>
    <col min="3329" max="3329" width="3.5703125" style="37" customWidth="1"/>
    <col min="3330" max="3584" width="8.85546875" style="37"/>
    <col min="3585" max="3585" width="3.5703125" style="37" customWidth="1"/>
    <col min="3586" max="3840" width="8.85546875" style="37"/>
    <col min="3841" max="3841" width="3.5703125" style="37" customWidth="1"/>
    <col min="3842" max="4096" width="8.85546875" style="37"/>
    <col min="4097" max="4097" width="3.5703125" style="37" customWidth="1"/>
    <col min="4098" max="4352" width="8.85546875" style="37"/>
    <col min="4353" max="4353" width="3.5703125" style="37" customWidth="1"/>
    <col min="4354" max="4608" width="8.85546875" style="37"/>
    <col min="4609" max="4609" width="3.5703125" style="37" customWidth="1"/>
    <col min="4610" max="4864" width="8.85546875" style="37"/>
    <col min="4865" max="4865" width="3.5703125" style="37" customWidth="1"/>
    <col min="4866" max="5120" width="8.85546875" style="37"/>
    <col min="5121" max="5121" width="3.5703125" style="37" customWidth="1"/>
    <col min="5122" max="5376" width="8.85546875" style="37"/>
    <col min="5377" max="5377" width="3.5703125" style="37" customWidth="1"/>
    <col min="5378" max="5632" width="8.85546875" style="37"/>
    <col min="5633" max="5633" width="3.5703125" style="37" customWidth="1"/>
    <col min="5634" max="5888" width="8.85546875" style="37"/>
    <col min="5889" max="5889" width="3.5703125" style="37" customWidth="1"/>
    <col min="5890" max="6144" width="8.85546875" style="37"/>
    <col min="6145" max="6145" width="3.5703125" style="37" customWidth="1"/>
    <col min="6146" max="6400" width="8.85546875" style="37"/>
    <col min="6401" max="6401" width="3.5703125" style="37" customWidth="1"/>
    <col min="6402" max="6656" width="8.85546875" style="37"/>
    <col min="6657" max="6657" width="3.5703125" style="37" customWidth="1"/>
    <col min="6658" max="6912" width="8.85546875" style="37"/>
    <col min="6913" max="6913" width="3.5703125" style="37" customWidth="1"/>
    <col min="6914" max="7168" width="8.85546875" style="37"/>
    <col min="7169" max="7169" width="3.5703125" style="37" customWidth="1"/>
    <col min="7170" max="7424" width="8.85546875" style="37"/>
    <col min="7425" max="7425" width="3.5703125" style="37" customWidth="1"/>
    <col min="7426" max="7680" width="8.85546875" style="37"/>
    <col min="7681" max="7681" width="3.5703125" style="37" customWidth="1"/>
    <col min="7682" max="7936" width="8.85546875" style="37"/>
    <col min="7937" max="7937" width="3.5703125" style="37" customWidth="1"/>
    <col min="7938" max="8192" width="8.85546875" style="37"/>
    <col min="8193" max="8193" width="3.5703125" style="37" customWidth="1"/>
    <col min="8194" max="8448" width="8.85546875" style="37"/>
    <col min="8449" max="8449" width="3.5703125" style="37" customWidth="1"/>
    <col min="8450" max="8704" width="8.85546875" style="37"/>
    <col min="8705" max="8705" width="3.5703125" style="37" customWidth="1"/>
    <col min="8706" max="8960" width="8.85546875" style="37"/>
    <col min="8961" max="8961" width="3.5703125" style="37" customWidth="1"/>
    <col min="8962" max="9216" width="8.85546875" style="37"/>
    <col min="9217" max="9217" width="3.5703125" style="37" customWidth="1"/>
    <col min="9218" max="9472" width="8.85546875" style="37"/>
    <col min="9473" max="9473" width="3.5703125" style="37" customWidth="1"/>
    <col min="9474" max="9728" width="8.85546875" style="37"/>
    <col min="9729" max="9729" width="3.5703125" style="37" customWidth="1"/>
    <col min="9730" max="9984" width="8.85546875" style="37"/>
    <col min="9985" max="9985" width="3.5703125" style="37" customWidth="1"/>
    <col min="9986" max="10240" width="8.85546875" style="37"/>
    <col min="10241" max="10241" width="3.5703125" style="37" customWidth="1"/>
    <col min="10242" max="10496" width="8.85546875" style="37"/>
    <col min="10497" max="10497" width="3.5703125" style="37" customWidth="1"/>
    <col min="10498" max="10752" width="8.85546875" style="37"/>
    <col min="10753" max="10753" width="3.5703125" style="37" customWidth="1"/>
    <col min="10754" max="11008" width="8.85546875" style="37"/>
    <col min="11009" max="11009" width="3.5703125" style="37" customWidth="1"/>
    <col min="11010" max="11264" width="8.85546875" style="37"/>
    <col min="11265" max="11265" width="3.5703125" style="37" customWidth="1"/>
    <col min="11266" max="11520" width="8.85546875" style="37"/>
    <col min="11521" max="11521" width="3.5703125" style="37" customWidth="1"/>
    <col min="11522" max="11776" width="8.85546875" style="37"/>
    <col min="11777" max="11777" width="3.5703125" style="37" customWidth="1"/>
    <col min="11778" max="12032" width="8.85546875" style="37"/>
    <col min="12033" max="12033" width="3.5703125" style="37" customWidth="1"/>
    <col min="12034" max="12288" width="8.85546875" style="37"/>
    <col min="12289" max="12289" width="3.5703125" style="37" customWidth="1"/>
    <col min="12290" max="12544" width="8.85546875" style="37"/>
    <col min="12545" max="12545" width="3.5703125" style="37" customWidth="1"/>
    <col min="12546" max="12800" width="8.85546875" style="37"/>
    <col min="12801" max="12801" width="3.5703125" style="37" customWidth="1"/>
    <col min="12802" max="13056" width="8.85546875" style="37"/>
    <col min="13057" max="13057" width="3.5703125" style="37" customWidth="1"/>
    <col min="13058" max="13312" width="8.85546875" style="37"/>
    <col min="13313" max="13313" width="3.5703125" style="37" customWidth="1"/>
    <col min="13314" max="13568" width="8.85546875" style="37"/>
    <col min="13569" max="13569" width="3.5703125" style="37" customWidth="1"/>
    <col min="13570" max="13824" width="8.85546875" style="37"/>
    <col min="13825" max="13825" width="3.5703125" style="37" customWidth="1"/>
    <col min="13826" max="14080" width="8.85546875" style="37"/>
    <col min="14081" max="14081" width="3.5703125" style="37" customWidth="1"/>
    <col min="14082" max="14336" width="8.85546875" style="37"/>
    <col min="14337" max="14337" width="3.5703125" style="37" customWidth="1"/>
    <col min="14338" max="14592" width="8.85546875" style="37"/>
    <col min="14593" max="14593" width="3.5703125" style="37" customWidth="1"/>
    <col min="14594" max="14848" width="8.85546875" style="37"/>
    <col min="14849" max="14849" width="3.5703125" style="37" customWidth="1"/>
    <col min="14850" max="15104" width="8.85546875" style="37"/>
    <col min="15105" max="15105" width="3.5703125" style="37" customWidth="1"/>
    <col min="15106" max="15360" width="8.85546875" style="37"/>
    <col min="15361" max="15361" width="3.5703125" style="37" customWidth="1"/>
    <col min="15362" max="15616" width="8.85546875" style="37"/>
    <col min="15617" max="15617" width="3.5703125" style="37" customWidth="1"/>
    <col min="15618" max="15872" width="8.85546875" style="37"/>
    <col min="15873" max="15873" width="3.5703125" style="37" customWidth="1"/>
    <col min="15874" max="16128" width="8.85546875" style="37"/>
    <col min="16129" max="16129" width="3.5703125" style="37" customWidth="1"/>
    <col min="16130" max="16384" width="8.85546875" style="37"/>
  </cols>
  <sheetData>
    <row r="1" spans="2:13" ht="15.75" thickBot="1" x14ac:dyDescent="0.3"/>
    <row r="2" spans="2:13" ht="13.9" customHeight="1" thickTop="1" x14ac:dyDescent="0.25"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2:13" ht="33.75" x14ac:dyDescent="0.5">
      <c r="B3" s="41"/>
      <c r="C3" s="56" t="s">
        <v>50</v>
      </c>
      <c r="D3" s="57"/>
      <c r="E3" s="57"/>
      <c r="F3" s="57"/>
      <c r="G3" s="57"/>
      <c r="H3" s="57"/>
      <c r="I3" s="57"/>
      <c r="J3" s="57"/>
      <c r="K3" s="57"/>
      <c r="L3" s="57"/>
      <c r="M3" s="42"/>
    </row>
    <row r="4" spans="2:13" ht="15.75" thickBot="1" x14ac:dyDescent="0.3">
      <c r="B4" s="43"/>
      <c r="C4" s="44"/>
      <c r="D4" s="44"/>
      <c r="E4" s="44"/>
      <c r="F4" s="44"/>
      <c r="G4" s="44"/>
      <c r="H4" s="44"/>
      <c r="I4" s="44"/>
      <c r="J4" s="44"/>
      <c r="K4" s="44"/>
      <c r="L4" s="44"/>
      <c r="M4" s="45"/>
    </row>
    <row r="5" spans="2:13" ht="15.75" thickTop="1" x14ac:dyDescent="0.25"/>
    <row r="6" spans="2:13" x14ac:dyDescent="0.25">
      <c r="B6" s="46" t="s">
        <v>44</v>
      </c>
    </row>
    <row r="7" spans="2:13" ht="13.15" customHeight="1" x14ac:dyDescent="0.25">
      <c r="B7" s="58" t="s">
        <v>58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2:13" x14ac:dyDescent="0.25">
      <c r="B8" s="59" t="s">
        <v>62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2:13" x14ac:dyDescent="0.25">
      <c r="B9" s="51" t="s">
        <v>59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</row>
    <row r="11" spans="2:13" x14ac:dyDescent="0.25">
      <c r="B11" s="46" t="s">
        <v>45</v>
      </c>
    </row>
    <row r="12" spans="2:13" x14ac:dyDescent="0.25">
      <c r="B12" s="52" t="s">
        <v>57</v>
      </c>
    </row>
    <row r="13" spans="2:13" x14ac:dyDescent="0.25">
      <c r="B13" s="37" t="s">
        <v>46</v>
      </c>
    </row>
    <row r="15" spans="2:13" x14ac:dyDescent="0.25">
      <c r="C15" s="54" t="s">
        <v>75</v>
      </c>
      <c r="D15" s="53"/>
      <c r="E15" s="53"/>
      <c r="F15" s="53"/>
    </row>
    <row r="16" spans="2:13" x14ac:dyDescent="0.25">
      <c r="C16" s="52" t="s">
        <v>63</v>
      </c>
      <c r="D16" s="53"/>
      <c r="E16" s="53"/>
      <c r="F16" s="53"/>
    </row>
    <row r="17" spans="2:6" x14ac:dyDescent="0.25">
      <c r="C17" s="52" t="s">
        <v>76</v>
      </c>
      <c r="D17" s="53"/>
      <c r="E17" s="53"/>
      <c r="F17" s="53"/>
    </row>
    <row r="18" spans="2:6" x14ac:dyDescent="0.25">
      <c r="C18" s="53"/>
      <c r="D18" s="53"/>
      <c r="E18" s="53"/>
      <c r="F18" s="53"/>
    </row>
    <row r="19" spans="2:6" x14ac:dyDescent="0.25">
      <c r="C19" s="52" t="s">
        <v>64</v>
      </c>
      <c r="D19" s="53"/>
      <c r="E19" s="53"/>
      <c r="F19" s="53"/>
    </row>
    <row r="20" spans="2:6" x14ac:dyDescent="0.25">
      <c r="C20" s="52" t="s">
        <v>65</v>
      </c>
      <c r="D20" s="53"/>
      <c r="E20" s="53"/>
      <c r="F20" s="53"/>
    </row>
    <row r="22" spans="2:6" x14ac:dyDescent="0.25">
      <c r="B22" s="46" t="s">
        <v>47</v>
      </c>
    </row>
    <row r="23" spans="2:6" x14ac:dyDescent="0.25">
      <c r="B23" s="37" t="s">
        <v>51</v>
      </c>
    </row>
    <row r="24" spans="2:6" x14ac:dyDescent="0.25">
      <c r="B24" s="37" t="s">
        <v>48</v>
      </c>
    </row>
    <row r="25" spans="2:6" x14ac:dyDescent="0.25">
      <c r="B25" s="37" t="s">
        <v>52</v>
      </c>
    </row>
    <row r="27" spans="2:6" x14ac:dyDescent="0.25">
      <c r="B27" s="46" t="s">
        <v>53</v>
      </c>
    </row>
    <row r="28" spans="2:6" x14ac:dyDescent="0.25">
      <c r="B28" s="37" t="s">
        <v>54</v>
      </c>
    </row>
    <row r="29" spans="2:6" x14ac:dyDescent="0.25">
      <c r="B29" s="37" t="s">
        <v>55</v>
      </c>
    </row>
    <row r="30" spans="2:6" x14ac:dyDescent="0.25">
      <c r="B30" s="37" t="s">
        <v>56</v>
      </c>
    </row>
    <row r="31" spans="2:6" x14ac:dyDescent="0.25">
      <c r="B31" s="37" t="s">
        <v>49</v>
      </c>
    </row>
  </sheetData>
  <mergeCells count="3">
    <mergeCell ref="C3:L3"/>
    <mergeCell ref="B7:M7"/>
    <mergeCell ref="B8:M8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9"/>
  <sheetViews>
    <sheetView showGridLines="0" workbookViewId="0">
      <selection activeCell="F22" sqref="F22"/>
    </sheetView>
  </sheetViews>
  <sheetFormatPr defaultRowHeight="15" x14ac:dyDescent="0.25"/>
  <cols>
    <col min="4" max="4" width="36.28515625" bestFit="1" customWidth="1"/>
    <col min="5" max="5" width="15.7109375" bestFit="1" customWidth="1"/>
    <col min="7" max="7" width="35" customWidth="1"/>
  </cols>
  <sheetData>
    <row r="1" spans="4:7" ht="15.75" thickBot="1" x14ac:dyDescent="0.3"/>
    <row r="2" spans="4:7" ht="25.5" x14ac:dyDescent="0.35">
      <c r="D2" s="67" t="s">
        <v>0</v>
      </c>
      <c r="E2" s="68"/>
      <c r="F2" s="68"/>
      <c r="G2" s="69"/>
    </row>
    <row r="3" spans="4:7" ht="16.5" thickBot="1" x14ac:dyDescent="0.3">
      <c r="D3" s="1" t="s">
        <v>1</v>
      </c>
      <c r="E3" s="2"/>
      <c r="F3" s="2"/>
      <c r="G3" s="3"/>
    </row>
    <row r="4" spans="4:7" ht="15.75" x14ac:dyDescent="0.25">
      <c r="D4" s="4" t="s">
        <v>2</v>
      </c>
      <c r="E4" s="5"/>
      <c r="F4" s="5"/>
      <c r="G4" s="6"/>
    </row>
    <row r="5" spans="4:7" ht="15.75" x14ac:dyDescent="0.25">
      <c r="D5" s="7" t="s">
        <v>3</v>
      </c>
      <c r="E5" s="8"/>
      <c r="F5" s="8"/>
      <c r="G5" s="9"/>
    </row>
    <row r="6" spans="4:7" ht="16.5" thickBot="1" x14ac:dyDescent="0.3">
      <c r="D6" s="10" t="s">
        <v>4</v>
      </c>
      <c r="E6" s="11"/>
      <c r="F6" s="11"/>
      <c r="G6" s="12"/>
    </row>
    <row r="7" spans="4:7" ht="15.75" x14ac:dyDescent="0.25">
      <c r="D7" s="13"/>
      <c r="E7" s="14"/>
      <c r="F7" s="14"/>
      <c r="G7" s="15"/>
    </row>
    <row r="8" spans="4:7" ht="15.75" x14ac:dyDescent="0.25">
      <c r="D8" s="70" t="s">
        <v>5</v>
      </c>
      <c r="E8" s="71"/>
      <c r="F8" s="71"/>
      <c r="G8" s="72"/>
    </row>
    <row r="9" spans="4:7" ht="16.5" thickBot="1" x14ac:dyDescent="0.3">
      <c r="D9" s="16" t="s">
        <v>6</v>
      </c>
      <c r="E9" s="17" t="s">
        <v>7</v>
      </c>
      <c r="F9" s="73" t="s">
        <v>8</v>
      </c>
      <c r="G9" s="74"/>
    </row>
    <row r="10" spans="4:7" ht="15.75" x14ac:dyDescent="0.25">
      <c r="D10" s="18" t="s">
        <v>9</v>
      </c>
      <c r="E10" s="19" t="s">
        <v>10</v>
      </c>
      <c r="F10" s="75"/>
      <c r="G10" s="76"/>
    </row>
    <row r="11" spans="4:7" ht="15.75" x14ac:dyDescent="0.25">
      <c r="D11" s="20" t="s">
        <v>73</v>
      </c>
      <c r="E11" s="21">
        <v>10</v>
      </c>
      <c r="F11" s="61" t="s">
        <v>11</v>
      </c>
      <c r="G11" s="62"/>
    </row>
    <row r="12" spans="4:7" ht="15.75" x14ac:dyDescent="0.25">
      <c r="D12" s="22" t="s">
        <v>12</v>
      </c>
      <c r="E12" s="23">
        <v>1</v>
      </c>
      <c r="F12" s="61" t="s">
        <v>13</v>
      </c>
      <c r="G12" s="62"/>
    </row>
    <row r="13" spans="4:7" ht="15.75" x14ac:dyDescent="0.25">
      <c r="D13" s="22" t="s">
        <v>70</v>
      </c>
      <c r="E13" s="21">
        <v>50</v>
      </c>
      <c r="F13" s="61" t="s">
        <v>71</v>
      </c>
      <c r="G13" s="62"/>
    </row>
    <row r="14" spans="4:7" ht="15.75" x14ac:dyDescent="0.25">
      <c r="D14" s="24" t="s">
        <v>69</v>
      </c>
      <c r="E14" s="21" t="s">
        <v>16</v>
      </c>
      <c r="F14" s="63"/>
      <c r="G14" s="64"/>
    </row>
    <row r="15" spans="4:7" ht="16.5" thickBot="1" x14ac:dyDescent="0.3">
      <c r="D15" s="25" t="s">
        <v>72</v>
      </c>
      <c r="E15" s="21" t="s">
        <v>16</v>
      </c>
      <c r="F15" s="63"/>
      <c r="G15" s="64"/>
    </row>
    <row r="16" spans="4:7" ht="15.75" x14ac:dyDescent="0.25">
      <c r="D16" s="26"/>
      <c r="E16" s="14"/>
      <c r="F16" s="27"/>
      <c r="G16" s="28"/>
    </row>
    <row r="17" spans="3:7" ht="15.75" x14ac:dyDescent="0.25">
      <c r="D17" s="29" t="s">
        <v>18</v>
      </c>
      <c r="E17" s="14"/>
      <c r="F17" s="30"/>
      <c r="G17" s="31"/>
    </row>
    <row r="18" spans="3:7" ht="16.5" thickBot="1" x14ac:dyDescent="0.3">
      <c r="D18" s="32" t="s">
        <v>19</v>
      </c>
      <c r="E18" s="33">
        <f>Int_Ped_Vol_Beta!H14</f>
        <v>5428</v>
      </c>
      <c r="F18" s="65"/>
      <c r="G18" s="66"/>
    </row>
    <row r="19" spans="3:7" ht="15.75" x14ac:dyDescent="0.25">
      <c r="C19" s="82"/>
      <c r="D19" s="81" t="s">
        <v>68</v>
      </c>
    </row>
  </sheetData>
  <mergeCells count="10">
    <mergeCell ref="F13:G13"/>
    <mergeCell ref="F14:G14"/>
    <mergeCell ref="F15:G15"/>
    <mergeCell ref="F18:G18"/>
    <mergeCell ref="D2:G2"/>
    <mergeCell ref="D8:G8"/>
    <mergeCell ref="F9:G9"/>
    <mergeCell ref="F10:G10"/>
    <mergeCell ref="F11:G11"/>
    <mergeCell ref="F12:G12"/>
  </mergeCells>
  <dataValidations count="5">
    <dataValidation type="list" operator="greaterThanOrEqual" allowBlank="1" showErrorMessage="1" errorTitle="ADT Error" error="Please check the ADT on the roadway." sqref="E14:E15">
      <formula1>"Yes, No"</formula1>
    </dataValidation>
    <dataValidation type="list" allowBlank="1" showErrorMessage="1" sqref="E10">
      <formula1>"Signalized, Unsignalized"</formula1>
    </dataValidation>
    <dataValidation type="list" allowBlank="1" showErrorMessage="1" sqref="E11">
      <formula1>"0,1,2,3,4,5,6,7,8,9,10,11,12,13"</formula1>
    </dataValidation>
    <dataValidation type="decimal" allowBlank="1" showErrorMessage="1" errorTitle="Minor road ADT error." error="The number is too small or too large." sqref="E12">
      <formula1>0</formula1>
      <formula2>1</formula2>
    </dataValidation>
    <dataValidation type="list" allowBlank="1" showErrorMessage="1" errorTitle="Major road ADT error." error="The number is too small or too large." sqref="E13">
      <formula1>"20,25,30,35,40,45,50"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D26" sqref="D26"/>
    </sheetView>
  </sheetViews>
  <sheetFormatPr defaultRowHeight="15" x14ac:dyDescent="0.25"/>
  <cols>
    <col min="1" max="1" width="47.140625" bestFit="1" customWidth="1"/>
  </cols>
  <sheetData>
    <row r="1" spans="1:8" x14ac:dyDescent="0.25">
      <c r="A1" t="s">
        <v>20</v>
      </c>
    </row>
    <row r="2" spans="1:8" x14ac:dyDescent="0.25">
      <c r="A2" t="s">
        <v>21</v>
      </c>
      <c r="B2" t="s">
        <v>22</v>
      </c>
      <c r="C2" t="s">
        <v>23</v>
      </c>
      <c r="D2" t="s">
        <v>24</v>
      </c>
    </row>
    <row r="3" spans="1:8" x14ac:dyDescent="0.25">
      <c r="C3" t="s">
        <v>25</v>
      </c>
    </row>
    <row r="4" spans="1:8" ht="15.75" x14ac:dyDescent="0.25">
      <c r="A4" s="34" t="s">
        <v>26</v>
      </c>
      <c r="B4">
        <v>5.3048000000000002</v>
      </c>
      <c r="C4">
        <v>0.51570000000000005</v>
      </c>
      <c r="D4" t="s">
        <v>27</v>
      </c>
      <c r="G4">
        <v>1</v>
      </c>
      <c r="H4">
        <f>B4*G4</f>
        <v>5.3048000000000002</v>
      </c>
    </row>
    <row r="5" spans="1:8" ht="15.75" x14ac:dyDescent="0.25">
      <c r="A5" s="34" t="s">
        <v>28</v>
      </c>
      <c r="B5">
        <v>0.96299999999999997</v>
      </c>
      <c r="C5">
        <v>0.1787</v>
      </c>
      <c r="D5" t="s">
        <v>27</v>
      </c>
      <c r="F5" t="str">
        <f>Intersections!E10</f>
        <v>Signalized</v>
      </c>
      <c r="G5">
        <f>IF(F5="Signalized",1, IF(F5="Unsignalized",0,""))</f>
        <v>1</v>
      </c>
      <c r="H5">
        <f t="shared" ref="H5:H10" si="0">B5*G5</f>
        <v>0.96299999999999997</v>
      </c>
    </row>
    <row r="6" spans="1:8" ht="15.75" x14ac:dyDescent="0.25">
      <c r="A6" s="34" t="s">
        <v>29</v>
      </c>
      <c r="B6">
        <v>0.15659999999999999</v>
      </c>
      <c r="C6">
        <v>2.7199999999999998E-2</v>
      </c>
      <c r="D6" t="s">
        <v>27</v>
      </c>
      <c r="F6">
        <f>Intersections!E11</f>
        <v>10</v>
      </c>
      <c r="G6">
        <f>F6</f>
        <v>10</v>
      </c>
      <c r="H6">
        <f t="shared" si="0"/>
        <v>1.5659999999999998</v>
      </c>
    </row>
    <row r="7" spans="1:8" ht="15.75" x14ac:dyDescent="0.25">
      <c r="A7" s="34" t="s">
        <v>12</v>
      </c>
      <c r="B7">
        <v>1.4305000000000001</v>
      </c>
      <c r="C7">
        <v>0.22500000000000001</v>
      </c>
      <c r="D7" t="s">
        <v>27</v>
      </c>
      <c r="F7">
        <f>Intersections!E12</f>
        <v>1</v>
      </c>
      <c r="G7">
        <f>F7</f>
        <v>1</v>
      </c>
      <c r="H7">
        <f t="shared" si="0"/>
        <v>1.4305000000000001</v>
      </c>
    </row>
    <row r="8" spans="1:8" ht="15.75" x14ac:dyDescent="0.25">
      <c r="A8" s="34" t="s">
        <v>30</v>
      </c>
      <c r="B8">
        <v>-5.7799999999999997E-2</v>
      </c>
      <c r="C8">
        <v>1.4800000000000001E-2</v>
      </c>
      <c r="D8">
        <v>1E-4</v>
      </c>
      <c r="F8">
        <f>Intersections!E13</f>
        <v>50</v>
      </c>
      <c r="G8">
        <f>F8</f>
        <v>50</v>
      </c>
      <c r="H8">
        <f t="shared" si="0"/>
        <v>-2.8899999999999997</v>
      </c>
    </row>
    <row r="9" spans="1:8" ht="15.75" x14ac:dyDescent="0.25">
      <c r="A9" s="34" t="s">
        <v>15</v>
      </c>
      <c r="B9">
        <v>0.96819999999999995</v>
      </c>
      <c r="C9">
        <v>0.31780000000000003</v>
      </c>
      <c r="D9">
        <v>2.5999999999999999E-3</v>
      </c>
      <c r="F9" t="str">
        <f>Intersections!E14</f>
        <v>Yes</v>
      </c>
      <c r="G9">
        <f>IF(F9="Yes",1,IF(F9="No",0,""))</f>
        <v>1</v>
      </c>
      <c r="H9">
        <f t="shared" si="0"/>
        <v>0.96819999999999995</v>
      </c>
    </row>
    <row r="10" spans="1:8" ht="15.75" x14ac:dyDescent="0.25">
      <c r="A10" s="34" t="s">
        <v>17</v>
      </c>
      <c r="B10">
        <v>1.2567999999999999</v>
      </c>
      <c r="C10">
        <v>0.3458</v>
      </c>
      <c r="D10">
        <v>4.0000000000000002E-4</v>
      </c>
      <c r="F10" t="str">
        <f>Intersections!E15</f>
        <v>Yes</v>
      </c>
      <c r="G10">
        <f>IF(F10="Yes",1,IF(F10="No",0,""))</f>
        <v>1</v>
      </c>
      <c r="H10">
        <f t="shared" si="0"/>
        <v>1.2567999999999999</v>
      </c>
    </row>
    <row r="11" spans="1:8" ht="15.75" x14ac:dyDescent="0.25">
      <c r="A11" s="34" t="s">
        <v>31</v>
      </c>
      <c r="B11">
        <v>4.87E-2</v>
      </c>
      <c r="C11">
        <v>5.6500000000000002E-2</v>
      </c>
      <c r="D11" s="35">
        <v>0.38950000000000001</v>
      </c>
    </row>
    <row r="12" spans="1:8" x14ac:dyDescent="0.25">
      <c r="H12">
        <f>SUM(H4:H10)</f>
        <v>8.5993000000000013</v>
      </c>
    </row>
    <row r="13" spans="1:8" x14ac:dyDescent="0.25">
      <c r="H13">
        <f>EXP(H12)</f>
        <v>5427.8587600951778</v>
      </c>
    </row>
    <row r="14" spans="1:8" x14ac:dyDescent="0.25">
      <c r="H14">
        <f>ROUND(H13,0)</f>
        <v>5428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G16"/>
  <sheetViews>
    <sheetView showGridLines="0" topLeftCell="A4" workbookViewId="0">
      <selection activeCell="H21" sqref="H21"/>
    </sheetView>
  </sheetViews>
  <sheetFormatPr defaultRowHeight="15" x14ac:dyDescent="0.25"/>
  <cols>
    <col min="4" max="4" width="36.28515625" bestFit="1" customWidth="1"/>
    <col min="5" max="5" width="15.7109375" bestFit="1" customWidth="1"/>
    <col min="7" max="7" width="23.42578125" customWidth="1"/>
  </cols>
  <sheetData>
    <row r="1" spans="4:7" ht="15.75" thickBot="1" x14ac:dyDescent="0.3"/>
    <row r="2" spans="4:7" ht="25.5" x14ac:dyDescent="0.35">
      <c r="D2" s="67" t="s">
        <v>32</v>
      </c>
      <c r="E2" s="68"/>
      <c r="F2" s="68"/>
      <c r="G2" s="69"/>
    </row>
    <row r="3" spans="4:7" ht="16.5" thickBot="1" x14ac:dyDescent="0.3">
      <c r="D3" s="1" t="s">
        <v>1</v>
      </c>
      <c r="E3" s="2"/>
      <c r="F3" s="2"/>
      <c r="G3" s="3"/>
    </row>
    <row r="4" spans="4:7" ht="15.75" x14ac:dyDescent="0.25">
      <c r="D4" s="4" t="s">
        <v>2</v>
      </c>
      <c r="E4" s="5"/>
      <c r="F4" s="5"/>
      <c r="G4" s="6"/>
    </row>
    <row r="5" spans="4:7" ht="15.75" x14ac:dyDescent="0.25">
      <c r="D5" s="7" t="s">
        <v>3</v>
      </c>
      <c r="E5" s="8"/>
      <c r="F5" s="8"/>
      <c r="G5" s="9"/>
    </row>
    <row r="6" spans="4:7" ht="16.5" thickBot="1" x14ac:dyDescent="0.3">
      <c r="D6" s="10" t="s">
        <v>4</v>
      </c>
      <c r="E6" s="11"/>
      <c r="F6" s="11"/>
      <c r="G6" s="12"/>
    </row>
    <row r="7" spans="4:7" ht="15.75" x14ac:dyDescent="0.25">
      <c r="D7" s="13"/>
      <c r="E7" s="14"/>
      <c r="F7" s="14"/>
      <c r="G7" s="15"/>
    </row>
    <row r="8" spans="4:7" ht="15.75" x14ac:dyDescent="0.25">
      <c r="D8" s="70" t="s">
        <v>5</v>
      </c>
      <c r="E8" s="71"/>
      <c r="F8" s="71"/>
      <c r="G8" s="72"/>
    </row>
    <row r="9" spans="4:7" ht="15.75" x14ac:dyDescent="0.25">
      <c r="D9" s="16" t="s">
        <v>6</v>
      </c>
      <c r="E9" s="55" t="s">
        <v>7</v>
      </c>
      <c r="F9" s="73" t="s">
        <v>8</v>
      </c>
      <c r="G9" s="74"/>
    </row>
    <row r="10" spans="4:7" ht="15.75" x14ac:dyDescent="0.25">
      <c r="D10" s="22" t="s">
        <v>14</v>
      </c>
      <c r="E10" s="21">
        <v>30</v>
      </c>
      <c r="F10" s="61" t="s">
        <v>33</v>
      </c>
      <c r="G10" s="62"/>
    </row>
    <row r="11" spans="4:7" ht="15.75" x14ac:dyDescent="0.25">
      <c r="D11" s="24" t="s">
        <v>67</v>
      </c>
      <c r="E11" s="21">
        <v>3</v>
      </c>
      <c r="F11" s="63" t="s">
        <v>34</v>
      </c>
      <c r="G11" s="64"/>
    </row>
    <row r="12" spans="4:7" ht="15.75" x14ac:dyDescent="0.25">
      <c r="D12" s="22" t="s">
        <v>35</v>
      </c>
      <c r="E12" s="23">
        <v>10</v>
      </c>
      <c r="F12" s="79" t="s">
        <v>36</v>
      </c>
      <c r="G12" s="80"/>
    </row>
    <row r="13" spans="4:7" ht="16.5" thickBot="1" x14ac:dyDescent="0.3">
      <c r="D13" s="25" t="s">
        <v>60</v>
      </c>
      <c r="E13" s="36" t="s">
        <v>74</v>
      </c>
      <c r="F13" s="77"/>
      <c r="G13" s="78"/>
    </row>
    <row r="14" spans="4:7" ht="15.75" x14ac:dyDescent="0.25">
      <c r="D14" s="26"/>
      <c r="E14" s="14"/>
      <c r="F14" s="27"/>
      <c r="G14" s="28"/>
    </row>
    <row r="15" spans="4:7" ht="15.75" x14ac:dyDescent="0.25">
      <c r="D15" s="29" t="s">
        <v>18</v>
      </c>
      <c r="E15" s="14"/>
      <c r="F15" s="30"/>
      <c r="G15" s="31"/>
    </row>
    <row r="16" spans="4:7" ht="16.5" thickBot="1" x14ac:dyDescent="0.3">
      <c r="D16" s="32" t="s">
        <v>61</v>
      </c>
      <c r="E16" s="33">
        <f>Mid_Ped_Vol_Beta!H14</f>
        <v>167</v>
      </c>
      <c r="F16" s="65"/>
      <c r="G16" s="66"/>
    </row>
  </sheetData>
  <mergeCells count="8">
    <mergeCell ref="F13:G13"/>
    <mergeCell ref="F16:G16"/>
    <mergeCell ref="D2:G2"/>
    <mergeCell ref="D8:G8"/>
    <mergeCell ref="F9:G9"/>
    <mergeCell ref="F10:G10"/>
    <mergeCell ref="F11:G11"/>
    <mergeCell ref="F12:G12"/>
  </mergeCells>
  <dataValidations count="4">
    <dataValidation type="list" operator="greaterThanOrEqual" allowBlank="1" showErrorMessage="1" errorTitle="ADT Error" error="Please check the ADT on the roadway." sqref="E11">
      <formula1>"0,1,2,3"</formula1>
    </dataValidation>
    <dataValidation type="list" allowBlank="1" showErrorMessage="1" errorTitle="Major road ADT error." error="The number is too small or too large." sqref="E10">
      <formula1>"30,35,40,45,50"</formula1>
    </dataValidation>
    <dataValidation type="list" operator="greaterThanOrEqual" allowBlank="1" showErrorMessage="1" errorTitle="ADT Error" error="Please check the ADT on the roadway." sqref="E13">
      <formula1>"Commercial, Non-commercial"</formula1>
    </dataValidation>
    <dataValidation type="decimal" allowBlank="1" showErrorMessage="1" errorTitle="Minor road ADT error." error="The number is too small or too large." sqref="E12">
      <formula1>0</formula1>
      <formula2>17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4" sqref="B4:E9"/>
    </sheetView>
  </sheetViews>
  <sheetFormatPr defaultRowHeight="15" x14ac:dyDescent="0.25"/>
  <cols>
    <col min="1" max="1" width="47.140625" bestFit="1" customWidth="1"/>
  </cols>
  <sheetData>
    <row r="1" spans="1:8" x14ac:dyDescent="0.25">
      <c r="A1" t="s">
        <v>20</v>
      </c>
    </row>
    <row r="2" spans="1:8" x14ac:dyDescent="0.25">
      <c r="A2" t="s">
        <v>21</v>
      </c>
      <c r="B2" t="s">
        <v>22</v>
      </c>
      <c r="C2" t="s">
        <v>23</v>
      </c>
      <c r="D2" t="s">
        <v>37</v>
      </c>
      <c r="E2" t="s">
        <v>24</v>
      </c>
    </row>
    <row r="3" spans="1:8" ht="15.75" thickBot="1" x14ac:dyDescent="0.3">
      <c r="C3" t="s">
        <v>25</v>
      </c>
    </row>
    <row r="4" spans="1:8" x14ac:dyDescent="0.25">
      <c r="A4" t="s">
        <v>38</v>
      </c>
      <c r="B4" s="50">
        <v>7.9409000000000001</v>
      </c>
      <c r="C4" s="50">
        <v>1.0544</v>
      </c>
      <c r="D4" s="50">
        <v>7.53</v>
      </c>
      <c r="E4" s="50" t="s">
        <v>43</v>
      </c>
      <c r="G4">
        <v>1</v>
      </c>
      <c r="H4">
        <f>B4*G4</f>
        <v>7.9409000000000001</v>
      </c>
    </row>
    <row r="5" spans="1:8" x14ac:dyDescent="0.25">
      <c r="A5" t="s">
        <v>39</v>
      </c>
      <c r="B5" s="49">
        <v>-9.4649999999999998E-2</v>
      </c>
      <c r="C5" s="48">
        <v>2.7040000000000002E-2</v>
      </c>
      <c r="D5" s="49">
        <v>-3.5</v>
      </c>
      <c r="E5" s="48">
        <v>8.9999999999999998E-4</v>
      </c>
      <c r="F5">
        <f>Midblocks!E10</f>
        <v>30</v>
      </c>
      <c r="G5">
        <f>F5</f>
        <v>30</v>
      </c>
      <c r="H5">
        <f t="shared" ref="H5:H8" si="0">B5*G5</f>
        <v>-2.8395000000000001</v>
      </c>
    </row>
    <row r="6" spans="1:8" x14ac:dyDescent="0.25">
      <c r="A6" t="s">
        <v>40</v>
      </c>
      <c r="B6" s="48">
        <v>0.23139999999999999</v>
      </c>
      <c r="C6" s="48">
        <v>0.1187</v>
      </c>
      <c r="D6" s="48">
        <v>1.95</v>
      </c>
      <c r="E6" s="48">
        <v>5.5800000000000002E-2</v>
      </c>
      <c r="F6">
        <f>Midblocks!E11</f>
        <v>3</v>
      </c>
      <c r="G6">
        <f>F6</f>
        <v>3</v>
      </c>
      <c r="H6">
        <f t="shared" si="0"/>
        <v>0.69419999999999993</v>
      </c>
    </row>
    <row r="7" spans="1:8" x14ac:dyDescent="0.25">
      <c r="A7" t="s">
        <v>41</v>
      </c>
      <c r="B7" s="49">
        <v>-6.762E-2</v>
      </c>
      <c r="C7" s="48">
        <v>4.7710000000000002E-2</v>
      </c>
      <c r="D7" s="49">
        <v>-1.42</v>
      </c>
      <c r="E7" s="48">
        <v>0.16139999999999999</v>
      </c>
      <c r="F7">
        <f>Midblocks!E12</f>
        <v>10</v>
      </c>
      <c r="G7">
        <f>F7</f>
        <v>10</v>
      </c>
      <c r="H7">
        <f t="shared" si="0"/>
        <v>-0.67620000000000002</v>
      </c>
    </row>
    <row r="8" spans="1:8" x14ac:dyDescent="0.25">
      <c r="A8" t="s">
        <v>66</v>
      </c>
      <c r="B8" s="48">
        <v>0.57769999999999999</v>
      </c>
      <c r="C8" s="48">
        <v>0.23139999999999999</v>
      </c>
      <c r="D8" s="48">
        <v>2.5</v>
      </c>
      <c r="E8" s="48">
        <v>1.52E-2</v>
      </c>
      <c r="F8" t="str">
        <f>Midblocks!E13</f>
        <v>Non-commercial</v>
      </c>
      <c r="G8">
        <f>IF(F8="Commercial",1,IF(F8="Non-commercial",0,""))</f>
        <v>0</v>
      </c>
      <c r="H8">
        <f t="shared" si="0"/>
        <v>0</v>
      </c>
    </row>
    <row r="9" spans="1:8" x14ac:dyDescent="0.25">
      <c r="A9" t="s">
        <v>42</v>
      </c>
      <c r="B9" s="48">
        <v>0.64590000000000003</v>
      </c>
      <c r="C9" s="48">
        <v>0.10920000000000001</v>
      </c>
      <c r="D9" s="48">
        <v>5.92</v>
      </c>
      <c r="E9" s="48" t="s">
        <v>43</v>
      </c>
    </row>
    <row r="10" spans="1:8" ht="15.75" x14ac:dyDescent="0.25">
      <c r="A10" s="34"/>
    </row>
    <row r="11" spans="1:8" ht="15.75" x14ac:dyDescent="0.25">
      <c r="A11" s="34"/>
      <c r="D11" s="35"/>
    </row>
    <row r="12" spans="1:8" x14ac:dyDescent="0.25">
      <c r="H12">
        <f>SUM(H4:H10)</f>
        <v>5.1194000000000006</v>
      </c>
    </row>
    <row r="13" spans="1:8" x14ac:dyDescent="0.25">
      <c r="H13">
        <f>EXP(H12)</f>
        <v>167.2349985136749</v>
      </c>
    </row>
    <row r="14" spans="1:8" x14ac:dyDescent="0.25">
      <c r="H14">
        <f>ROUND(H13,0)</f>
        <v>167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Welcome</vt:lpstr>
      <vt:lpstr>Intersections</vt:lpstr>
      <vt:lpstr>Int_Ped_Vol_Beta</vt:lpstr>
      <vt:lpstr>Midblocks</vt:lpstr>
      <vt:lpstr>Mid_Ped_Vol_Beta</vt:lpstr>
    </vt:vector>
  </TitlesOfParts>
  <Company>Texas A&amp;M Transportation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Wu, Lingtao</dc:creator>
  <cp:lastModifiedBy>Geedipally, Srinivas</cp:lastModifiedBy>
  <dcterms:created xsi:type="dcterms:W3CDTF">2021-06-14T19:46:03Z</dcterms:created>
  <dcterms:modified xsi:type="dcterms:W3CDTF">2021-11-02T15:28:23Z</dcterms:modified>
</cp:coreProperties>
</file>