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rinivas-g\OneDrive - Texas A&amp;M Transportation Institute\TxDOT IAC\Suite of safety tools\"/>
    </mc:Choice>
  </mc:AlternateContent>
  <bookViews>
    <workbookView xWindow="0" yWindow="0" windowWidth="20160" windowHeight="8835" activeTab="1"/>
  </bookViews>
  <sheets>
    <sheet name="Welcome" sheetId="6" r:id="rId1"/>
    <sheet name="Intersections" sheetId="2" r:id="rId2"/>
    <sheet name="Intersection_crash_Beta" sheetId="3" state="hidden" r:id="rId3"/>
    <sheet name="Midblocks" sheetId="4" r:id="rId4"/>
    <sheet name="Midblock_crash_Beta" sheetId="5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  <c r="H12" i="3" l="1"/>
  <c r="H13" i="3"/>
  <c r="H11" i="3"/>
  <c r="F9" i="3"/>
  <c r="L17" i="2"/>
  <c r="L16" i="2"/>
  <c r="L12" i="2"/>
  <c r="L11" i="2"/>
  <c r="L4" i="2"/>
  <c r="L5" i="2"/>
  <c r="L6" i="2"/>
  <c r="L7" i="2"/>
  <c r="L3" i="2"/>
  <c r="F7" i="5" l="1"/>
  <c r="H9" i="5" s="1"/>
  <c r="G8" i="5" l="1"/>
  <c r="G7" i="5"/>
  <c r="F5" i="3"/>
  <c r="H12" i="5" l="1"/>
  <c r="F8" i="3"/>
  <c r="G8" i="3" s="1"/>
  <c r="F7" i="3"/>
  <c r="D14" i="4" l="1"/>
  <c r="G7" i="3"/>
  <c r="H10" i="3" s="1"/>
  <c r="H14" i="3" l="1"/>
  <c r="D19" i="2" s="1"/>
</calcChain>
</file>

<file path=xl/sharedStrings.xml><?xml version="1.0" encoding="utf-8"?>
<sst xmlns="http://schemas.openxmlformats.org/spreadsheetml/2006/main" count="108" uniqueCount="82">
  <si>
    <t>Cell Color Key</t>
  </si>
  <si>
    <t>Select from dropdown list</t>
  </si>
  <si>
    <t>Enter value/number into cell</t>
  </si>
  <si>
    <t>Model output</t>
  </si>
  <si>
    <t>Input Data</t>
  </si>
  <si>
    <t>Variable</t>
  </si>
  <si>
    <t>Selection/Value</t>
  </si>
  <si>
    <t>Note</t>
  </si>
  <si>
    <t>Yes</t>
  </si>
  <si>
    <t>No</t>
  </si>
  <si>
    <t>Output</t>
  </si>
  <si>
    <t>Parameter Estimates</t>
  </si>
  <si>
    <t>Parameter</t>
  </si>
  <si>
    <t>Estimate</t>
  </si>
  <si>
    <t>Standard</t>
  </si>
  <si>
    <t>Pr &gt; |t|</t>
  </si>
  <si>
    <t>Error</t>
  </si>
  <si>
    <t>t Value</t>
  </si>
  <si>
    <t>b0</t>
  </si>
  <si>
    <t>b_bus</t>
  </si>
  <si>
    <t>b_nl</t>
  </si>
  <si>
    <t>&lt;.0001</t>
  </si>
  <si>
    <t>FOREWORD</t>
  </si>
  <si>
    <t>whenever they have questions about the modeling approach, assumptions, or limitations.</t>
  </si>
  <si>
    <t>DISCLAIMER</t>
  </si>
  <si>
    <t>its associated equations and documentation.  No responsibility is assumed by the developers for incorrect results or damages</t>
  </si>
  <si>
    <t>any person of such revision.</t>
  </si>
  <si>
    <t>No warranty is made by the developers or their employer as to the accuracy, completeness, or reliability of this tool and</t>
  </si>
  <si>
    <t>resulting from the use of this tool.</t>
  </si>
  <si>
    <t>COPYRIGHT © 2021</t>
  </si>
  <si>
    <t xml:space="preserve">This tool is copyrighted.  All rights are reserved.  This product may not, in whole or in part, be copied, photocopied, reproduced, </t>
  </si>
  <si>
    <t>translated, or reduced to any electronic medium or machine-readable form without prior consent, in writing, from Srinivas Geedipally.</t>
  </si>
  <si>
    <t>This product is subject to change without notice and does not represent a commitment on the part of Srinivas Geedipally to notify</t>
  </si>
  <si>
    <r>
      <t xml:space="preserve">Geedipally, S., L.Wu, M. Le, J. Wu, and L. Galicia.  </t>
    </r>
    <r>
      <rPr>
        <i/>
        <sz val="11"/>
        <rFont val="Calibri"/>
        <family val="2"/>
        <scheme val="minor"/>
      </rPr>
      <t xml:space="preserve">Innovative Tools to Evaluate Intersection and Pedestrian Safety  </t>
    </r>
  </si>
  <si>
    <r>
      <rPr>
        <i/>
        <sz val="11"/>
        <rFont val="Calibri"/>
        <family val="2"/>
        <scheme val="minor"/>
      </rPr>
      <t>Issues.</t>
    </r>
    <r>
      <rPr>
        <sz val="11"/>
        <rFont val="Calibri"/>
        <family val="2"/>
        <scheme val="minor"/>
      </rPr>
      <t xml:space="preserve"> Center for Transportation Safety, Texas A&amp;M Transportation Institute, College Station, Texas, 2020.</t>
    </r>
  </si>
  <si>
    <r>
      <t xml:space="preserve">This tool can be used to estimate intersection-related crashes at signalized intersection locations in </t>
    </r>
    <r>
      <rPr>
        <b/>
        <u/>
        <sz val="11"/>
        <color theme="1"/>
        <rFont val="Calibri"/>
        <family val="2"/>
        <scheme val="minor"/>
      </rPr>
      <t>highly urbanized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</si>
  <si>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u/>
        <sz val="11"/>
        <rFont val="Calibri"/>
        <family val="2"/>
        <scheme val="minor"/>
      </rPr>
      <t>areas</t>
    </r>
    <r>
      <rPr>
        <sz val="11"/>
        <rFont val="Calibri"/>
        <family val="2"/>
        <scheme val="minor"/>
      </rPr>
      <t xml:space="preserve">.  It provides guidance on the general safety performance of a particular location.  </t>
    </r>
  </si>
  <si>
    <t>Number of intersection legs</t>
  </si>
  <si>
    <t>Range: 3000 - 75000</t>
  </si>
  <si>
    <t>Range: 70 - 70000</t>
  </si>
  <si>
    <t>Enter from Table A1</t>
  </si>
  <si>
    <t>Enter from Table A2</t>
  </si>
  <si>
    <t>CMF for signal operation</t>
  </si>
  <si>
    <t>Enter from Table A3</t>
  </si>
  <si>
    <t>b0_4</t>
  </si>
  <si>
    <t>b0_3</t>
  </si>
  <si>
    <t>b_s</t>
  </si>
  <si>
    <t>b_d</t>
  </si>
  <si>
    <t>k_4</t>
  </si>
  <si>
    <t>Base SPF</t>
  </si>
  <si>
    <t>CMF</t>
  </si>
  <si>
    <t>Table A1. CMF for number of lanes</t>
  </si>
  <si>
    <t>Signal operation</t>
  </si>
  <si>
    <t>Permitted/Perm-prot</t>
  </si>
  <si>
    <t>Protected</t>
  </si>
  <si>
    <t>Bus stop Presence</t>
  </si>
  <si>
    <t>Major street</t>
  </si>
  <si>
    <t>Minor street</t>
  </si>
  <si>
    <t xml:space="preserve">Average Daily Traffic (ADT) </t>
  </si>
  <si>
    <t>SOURCE DOCUMENT</t>
  </si>
  <si>
    <t>The equations used in this tool are documented in the publication listed below.  Analysts should refer to this document</t>
  </si>
  <si>
    <t>Pedestrian Safety Performance Functions</t>
  </si>
  <si>
    <t>b_tot</t>
  </si>
  <si>
    <t>b_ped</t>
  </si>
  <si>
    <t>b_pro</t>
  </si>
  <si>
    <t>Estimated pedestrian crashes per year</t>
  </si>
  <si>
    <t>Major St Lanes</t>
  </si>
  <si>
    <t>Table A2. CMF for signal operation</t>
  </si>
  <si>
    <t>Table A3. CMF for bus stop presence</t>
  </si>
  <si>
    <t xml:space="preserve">Pedestrian Safety Performance </t>
  </si>
  <si>
    <t>Range: 10 - 10000</t>
  </si>
  <si>
    <t>Pedestrian crossing volume*</t>
  </si>
  <si>
    <t>*If pedestrian volumes are not readily available, they can be estimated from the pedestrian volume estimation sheet.</t>
  </si>
  <si>
    <t>Pedestrian Safety Performance</t>
  </si>
  <si>
    <t>b1</t>
  </si>
  <si>
    <t>b2</t>
  </si>
  <si>
    <t>k</t>
  </si>
  <si>
    <t>Range: 2-675</t>
  </si>
  <si>
    <t>Range: 1500 - 60000</t>
  </si>
  <si>
    <t>Ped crashes</t>
  </si>
  <si>
    <t>CMF for number of lanes</t>
  </si>
  <si>
    <t>CMF for bus stop presence within 300ft from the center of intersection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</si>
</sst>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20"/>
      <color rgb="FF0070C0"/>
      <name val="Times New Roman"/>
      <family val="1"/>
    </font>
    <font>
      <u val="double"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rgb="FFFF0000"/>
      <name val="Times New Roman"/>
      <family val="1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2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5" xfId="0" applyFont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3" borderId="4" xfId="0" applyFont="1" applyFill="1" applyBorder="1" applyAlignment="1"/>
    <xf numFmtId="0" fontId="3" fillId="3" borderId="0" xfId="0" applyFont="1" applyFill="1" applyBorder="1" applyAlignment="1"/>
    <xf numFmtId="0" fontId="3" fillId="3" borderId="5" xfId="0" applyFont="1" applyFill="1" applyBorder="1" applyAlignment="1"/>
    <xf numFmtId="0" fontId="3" fillId="4" borderId="6" xfId="0" applyFont="1" applyFill="1" applyBorder="1" applyAlignment="1" applyProtection="1"/>
    <xf numFmtId="0" fontId="3" fillId="4" borderId="7" xfId="0" applyFont="1" applyFill="1" applyBorder="1" applyAlignment="1" applyProtection="1"/>
    <xf numFmtId="0" fontId="3" fillId="4" borderId="8" xfId="0" applyFont="1" applyFill="1" applyBorder="1" applyAlignment="1" applyProtection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4" fillId="0" borderId="13" xfId="0" applyFont="1" applyBorder="1" applyAlignment="1">
      <alignment horizontal="center"/>
    </xf>
    <xf numFmtId="0" fontId="3" fillId="0" borderId="15" xfId="0" applyFont="1" applyFill="1" applyBorder="1"/>
    <xf numFmtId="0" fontId="5" fillId="0" borderId="4" xfId="0" applyFont="1" applyBorder="1"/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5" borderId="4" xfId="0" applyFont="1" applyFill="1" applyBorder="1" applyAlignment="1"/>
    <xf numFmtId="0" fontId="2" fillId="5" borderId="0" xfId="0" applyFont="1" applyFill="1" applyBorder="1" applyAlignment="1"/>
    <xf numFmtId="0" fontId="2" fillId="5" borderId="5" xfId="0" applyFont="1" applyFill="1" applyBorder="1" applyAlignment="1"/>
    <xf numFmtId="2" fontId="0" fillId="0" borderId="0" xfId="0" applyNumberFormat="1"/>
    <xf numFmtId="0" fontId="0" fillId="0" borderId="0" xfId="0" applyProtection="1"/>
    <xf numFmtId="0" fontId="0" fillId="0" borderId="24" xfId="0" applyBorder="1" applyProtection="1"/>
    <xf numFmtId="0" fontId="0" fillId="0" borderId="25" xfId="0" applyBorder="1" applyProtection="1"/>
    <xf numFmtId="0" fontId="0" fillId="0" borderId="26" xfId="0" applyBorder="1" applyProtection="1"/>
    <xf numFmtId="0" fontId="0" fillId="0" borderId="27" xfId="0" applyBorder="1" applyProtection="1"/>
    <xf numFmtId="0" fontId="0" fillId="0" borderId="28" xfId="0" applyBorder="1" applyProtection="1"/>
    <xf numFmtId="0" fontId="0" fillId="0" borderId="29" xfId="0" applyBorder="1" applyProtection="1"/>
    <xf numFmtId="0" fontId="0" fillId="0" borderId="30" xfId="0" applyBorder="1" applyProtection="1"/>
    <xf numFmtId="0" fontId="0" fillId="0" borderId="31" xfId="0" applyBorder="1" applyProtection="1"/>
    <xf numFmtId="0" fontId="6" fillId="0" borderId="0" xfId="0" applyFont="1" applyProtection="1"/>
    <xf numFmtId="0" fontId="9" fillId="0" borderId="0" xfId="0" applyFont="1" applyProtection="1"/>
    <xf numFmtId="0" fontId="0" fillId="0" borderId="0" xfId="0" applyFont="1" applyProtection="1"/>
    <xf numFmtId="0" fontId="0" fillId="0" borderId="0" xfId="0" applyBorder="1"/>
    <xf numFmtId="0" fontId="4" fillId="5" borderId="36" xfId="0" applyFont="1" applyFill="1" applyBorder="1" applyAlignment="1">
      <alignment horizontal="center"/>
    </xf>
    <xf numFmtId="0" fontId="3" fillId="2" borderId="16" xfId="0" applyFont="1" applyFill="1" applyBorder="1" applyAlignment="1" applyProtection="1">
      <alignment horizontal="right"/>
      <protection locked="0"/>
    </xf>
    <xf numFmtId="3" fontId="3" fillId="3" borderId="19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4" fontId="3" fillId="4" borderId="22" xfId="0" applyNumberFormat="1" applyFont="1" applyFill="1" applyBorder="1" applyProtection="1"/>
    <xf numFmtId="2" fontId="3" fillId="3" borderId="39" xfId="0" applyNumberFormat="1" applyFont="1" applyFill="1" applyBorder="1" applyAlignment="1" applyProtection="1">
      <alignment horizontal="right"/>
      <protection locked="0"/>
    </xf>
    <xf numFmtId="2" fontId="0" fillId="0" borderId="33" xfId="0" applyNumberFormat="1" applyBorder="1"/>
    <xf numFmtId="0" fontId="0" fillId="0" borderId="40" xfId="0" applyBorder="1"/>
    <xf numFmtId="0" fontId="0" fillId="0" borderId="39" xfId="0" applyBorder="1"/>
    <xf numFmtId="0" fontId="13" fillId="0" borderId="19" xfId="0" applyFont="1" applyBorder="1"/>
    <xf numFmtId="0" fontId="13" fillId="0" borderId="38" xfId="0" applyFont="1" applyBorder="1"/>
    <xf numFmtId="0" fontId="4" fillId="5" borderId="32" xfId="0" applyFont="1" applyFill="1" applyBorder="1" applyAlignment="1">
      <alignment horizontal="center"/>
    </xf>
    <xf numFmtId="0" fontId="3" fillId="0" borderId="41" xfId="0" applyFont="1" applyFill="1" applyBorder="1"/>
    <xf numFmtId="0" fontId="3" fillId="0" borderId="10" xfId="0" applyFont="1" applyFill="1" applyBorder="1"/>
    <xf numFmtId="0" fontId="5" fillId="0" borderId="0" xfId="0" applyFont="1" applyBorder="1"/>
    <xf numFmtId="0" fontId="14" fillId="0" borderId="0" xfId="0" applyFont="1"/>
    <xf numFmtId="2" fontId="0" fillId="0" borderId="39" xfId="0" applyNumberFormat="1" applyBorder="1"/>
    <xf numFmtId="0" fontId="15" fillId="0" borderId="0" xfId="0" applyFont="1"/>
    <xf numFmtId="3" fontId="0" fillId="0" borderId="0" xfId="0" applyNumberFormat="1"/>
    <xf numFmtId="0" fontId="3" fillId="0" borderId="34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3" fontId="3" fillId="3" borderId="39" xfId="0" applyNumberFormat="1" applyFont="1" applyFill="1" applyBorder="1" applyProtection="1">
      <protection locked="0"/>
    </xf>
    <xf numFmtId="0" fontId="12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0" fillId="0" borderId="0" xfId="0" applyAlignment="1" applyProtection="1">
      <alignment wrapText="1"/>
    </xf>
    <xf numFmtId="0" fontId="9" fillId="0" borderId="0" xfId="0" applyFont="1" applyAlignment="1" applyProtection="1"/>
    <xf numFmtId="0" fontId="0" fillId="0" borderId="0" xfId="0" applyFont="1" applyAlignment="1" applyProtection="1"/>
    <xf numFmtId="0" fontId="3" fillId="0" borderId="34" xfId="0" applyFont="1" applyFill="1" applyBorder="1" applyAlignment="1">
      <alignment horizontal="left"/>
    </xf>
    <xf numFmtId="0" fontId="3" fillId="0" borderId="38" xfId="0" applyFont="1" applyFill="1" applyBorder="1" applyAlignment="1">
      <alignment horizontal="left"/>
    </xf>
    <xf numFmtId="0" fontId="3" fillId="0" borderId="43" xfId="0" applyFont="1" applyFill="1" applyBorder="1" applyAlignment="1" applyProtection="1">
      <alignment horizontal="left"/>
    </xf>
    <xf numFmtId="0" fontId="3" fillId="0" borderId="42" xfId="0" applyFont="1" applyFill="1" applyBorder="1" applyAlignment="1" applyProtection="1">
      <alignment horizontal="left"/>
    </xf>
    <xf numFmtId="0" fontId="3" fillId="0" borderId="35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38" xfId="0" applyFont="1" applyBorder="1" applyAlignment="1"/>
    <xf numFmtId="0" fontId="3" fillId="0" borderId="20" xfId="0" applyFont="1" applyBorder="1" applyAlignment="1"/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5" borderId="9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left"/>
    </xf>
    <xf numFmtId="0" fontId="2" fillId="5" borderId="11" xfId="0" applyFont="1" applyFill="1" applyBorder="1" applyAlignment="1">
      <alignment horizontal="left"/>
    </xf>
    <xf numFmtId="0" fontId="4" fillId="0" borderId="3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37" xfId="0" applyFont="1" applyBorder="1" applyAlignment="1"/>
    <xf numFmtId="0" fontId="3" fillId="0" borderId="17" xfId="0" applyFont="1" applyBorder="1" applyAlignment="1"/>
    <xf numFmtId="0" fontId="3" fillId="0" borderId="12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showGridLines="0" workbookViewId="0">
      <selection activeCell="E38" sqref="E38"/>
    </sheetView>
  </sheetViews>
  <sheetFormatPr defaultColWidth="8.85546875" defaultRowHeight="15" x14ac:dyDescent="0.25"/>
  <cols>
    <col min="1" max="1" width="3.5703125" style="25" customWidth="1"/>
    <col min="2" max="256" width="8.85546875" style="25"/>
    <col min="257" max="257" width="3.5703125" style="25" customWidth="1"/>
    <col min="258" max="512" width="8.85546875" style="25"/>
    <col min="513" max="513" width="3.5703125" style="25" customWidth="1"/>
    <col min="514" max="768" width="8.85546875" style="25"/>
    <col min="769" max="769" width="3.5703125" style="25" customWidth="1"/>
    <col min="770" max="1024" width="8.85546875" style="25"/>
    <col min="1025" max="1025" width="3.5703125" style="25" customWidth="1"/>
    <col min="1026" max="1280" width="8.85546875" style="25"/>
    <col min="1281" max="1281" width="3.5703125" style="25" customWidth="1"/>
    <col min="1282" max="1536" width="8.85546875" style="25"/>
    <col min="1537" max="1537" width="3.5703125" style="25" customWidth="1"/>
    <col min="1538" max="1792" width="8.85546875" style="25"/>
    <col min="1793" max="1793" width="3.5703125" style="25" customWidth="1"/>
    <col min="1794" max="2048" width="8.85546875" style="25"/>
    <col min="2049" max="2049" width="3.5703125" style="25" customWidth="1"/>
    <col min="2050" max="2304" width="8.85546875" style="25"/>
    <col min="2305" max="2305" width="3.5703125" style="25" customWidth="1"/>
    <col min="2306" max="2560" width="8.85546875" style="25"/>
    <col min="2561" max="2561" width="3.5703125" style="25" customWidth="1"/>
    <col min="2562" max="2816" width="8.85546875" style="25"/>
    <col min="2817" max="2817" width="3.5703125" style="25" customWidth="1"/>
    <col min="2818" max="3072" width="8.85546875" style="25"/>
    <col min="3073" max="3073" width="3.5703125" style="25" customWidth="1"/>
    <col min="3074" max="3328" width="8.85546875" style="25"/>
    <col min="3329" max="3329" width="3.5703125" style="25" customWidth="1"/>
    <col min="3330" max="3584" width="8.85546875" style="25"/>
    <col min="3585" max="3585" width="3.5703125" style="25" customWidth="1"/>
    <col min="3586" max="3840" width="8.85546875" style="25"/>
    <col min="3841" max="3841" width="3.5703125" style="25" customWidth="1"/>
    <col min="3842" max="4096" width="8.85546875" style="25"/>
    <col min="4097" max="4097" width="3.5703125" style="25" customWidth="1"/>
    <col min="4098" max="4352" width="8.85546875" style="25"/>
    <col min="4353" max="4353" width="3.5703125" style="25" customWidth="1"/>
    <col min="4354" max="4608" width="8.85546875" style="25"/>
    <col min="4609" max="4609" width="3.5703125" style="25" customWidth="1"/>
    <col min="4610" max="4864" width="8.85546875" style="25"/>
    <col min="4865" max="4865" width="3.5703125" style="25" customWidth="1"/>
    <col min="4866" max="5120" width="8.85546875" style="25"/>
    <col min="5121" max="5121" width="3.5703125" style="25" customWidth="1"/>
    <col min="5122" max="5376" width="8.85546875" style="25"/>
    <col min="5377" max="5377" width="3.5703125" style="25" customWidth="1"/>
    <col min="5378" max="5632" width="8.85546875" style="25"/>
    <col min="5633" max="5633" width="3.5703125" style="25" customWidth="1"/>
    <col min="5634" max="5888" width="8.85546875" style="25"/>
    <col min="5889" max="5889" width="3.5703125" style="25" customWidth="1"/>
    <col min="5890" max="6144" width="8.85546875" style="25"/>
    <col min="6145" max="6145" width="3.5703125" style="25" customWidth="1"/>
    <col min="6146" max="6400" width="8.85546875" style="25"/>
    <col min="6401" max="6401" width="3.5703125" style="25" customWidth="1"/>
    <col min="6402" max="6656" width="8.85546875" style="25"/>
    <col min="6657" max="6657" width="3.5703125" style="25" customWidth="1"/>
    <col min="6658" max="6912" width="8.85546875" style="25"/>
    <col min="6913" max="6913" width="3.5703125" style="25" customWidth="1"/>
    <col min="6914" max="7168" width="8.85546875" style="25"/>
    <col min="7169" max="7169" width="3.5703125" style="25" customWidth="1"/>
    <col min="7170" max="7424" width="8.85546875" style="25"/>
    <col min="7425" max="7425" width="3.5703125" style="25" customWidth="1"/>
    <col min="7426" max="7680" width="8.85546875" style="25"/>
    <col min="7681" max="7681" width="3.5703125" style="25" customWidth="1"/>
    <col min="7682" max="7936" width="8.85546875" style="25"/>
    <col min="7937" max="7937" width="3.5703125" style="25" customWidth="1"/>
    <col min="7938" max="8192" width="8.85546875" style="25"/>
    <col min="8193" max="8193" width="3.5703125" style="25" customWidth="1"/>
    <col min="8194" max="8448" width="8.85546875" style="25"/>
    <col min="8449" max="8449" width="3.5703125" style="25" customWidth="1"/>
    <col min="8450" max="8704" width="8.85546875" style="25"/>
    <col min="8705" max="8705" width="3.5703125" style="25" customWidth="1"/>
    <col min="8706" max="8960" width="8.85546875" style="25"/>
    <col min="8961" max="8961" width="3.5703125" style="25" customWidth="1"/>
    <col min="8962" max="9216" width="8.85546875" style="25"/>
    <col min="9217" max="9217" width="3.5703125" style="25" customWidth="1"/>
    <col min="9218" max="9472" width="8.85546875" style="25"/>
    <col min="9473" max="9473" width="3.5703125" style="25" customWidth="1"/>
    <col min="9474" max="9728" width="8.85546875" style="25"/>
    <col min="9729" max="9729" width="3.5703125" style="25" customWidth="1"/>
    <col min="9730" max="9984" width="8.85546875" style="25"/>
    <col min="9985" max="9985" width="3.5703125" style="25" customWidth="1"/>
    <col min="9986" max="10240" width="8.85546875" style="25"/>
    <col min="10241" max="10241" width="3.5703125" style="25" customWidth="1"/>
    <col min="10242" max="10496" width="8.85546875" style="25"/>
    <col min="10497" max="10497" width="3.5703125" style="25" customWidth="1"/>
    <col min="10498" max="10752" width="8.85546875" style="25"/>
    <col min="10753" max="10753" width="3.5703125" style="25" customWidth="1"/>
    <col min="10754" max="11008" width="8.85546875" style="25"/>
    <col min="11009" max="11009" width="3.5703125" style="25" customWidth="1"/>
    <col min="11010" max="11264" width="8.85546875" style="25"/>
    <col min="11265" max="11265" width="3.5703125" style="25" customWidth="1"/>
    <col min="11266" max="11520" width="8.85546875" style="25"/>
    <col min="11521" max="11521" width="3.5703125" style="25" customWidth="1"/>
    <col min="11522" max="11776" width="8.85546875" style="25"/>
    <col min="11777" max="11777" width="3.5703125" style="25" customWidth="1"/>
    <col min="11778" max="12032" width="8.85546875" style="25"/>
    <col min="12033" max="12033" width="3.5703125" style="25" customWidth="1"/>
    <col min="12034" max="12288" width="8.85546875" style="25"/>
    <col min="12289" max="12289" width="3.5703125" style="25" customWidth="1"/>
    <col min="12290" max="12544" width="8.85546875" style="25"/>
    <col min="12545" max="12545" width="3.5703125" style="25" customWidth="1"/>
    <col min="12546" max="12800" width="8.85546875" style="25"/>
    <col min="12801" max="12801" width="3.5703125" style="25" customWidth="1"/>
    <col min="12802" max="13056" width="8.85546875" style="25"/>
    <col min="13057" max="13057" width="3.5703125" style="25" customWidth="1"/>
    <col min="13058" max="13312" width="8.85546875" style="25"/>
    <col min="13313" max="13313" width="3.5703125" style="25" customWidth="1"/>
    <col min="13314" max="13568" width="8.85546875" style="25"/>
    <col min="13569" max="13569" width="3.5703125" style="25" customWidth="1"/>
    <col min="13570" max="13824" width="8.85546875" style="25"/>
    <col min="13825" max="13825" width="3.5703125" style="25" customWidth="1"/>
    <col min="13826" max="14080" width="8.85546875" style="25"/>
    <col min="14081" max="14081" width="3.5703125" style="25" customWidth="1"/>
    <col min="14082" max="14336" width="8.85546875" style="25"/>
    <col min="14337" max="14337" width="3.5703125" style="25" customWidth="1"/>
    <col min="14338" max="14592" width="8.85546875" style="25"/>
    <col min="14593" max="14593" width="3.5703125" style="25" customWidth="1"/>
    <col min="14594" max="14848" width="8.85546875" style="25"/>
    <col min="14849" max="14849" width="3.5703125" style="25" customWidth="1"/>
    <col min="14850" max="15104" width="8.85546875" style="25"/>
    <col min="15105" max="15105" width="3.5703125" style="25" customWidth="1"/>
    <col min="15106" max="15360" width="8.85546875" style="25"/>
    <col min="15361" max="15361" width="3.5703125" style="25" customWidth="1"/>
    <col min="15362" max="15616" width="8.85546875" style="25"/>
    <col min="15617" max="15617" width="3.5703125" style="25" customWidth="1"/>
    <col min="15618" max="15872" width="8.85546875" style="25"/>
    <col min="15873" max="15873" width="3.5703125" style="25" customWidth="1"/>
    <col min="15874" max="16128" width="8.85546875" style="25"/>
    <col min="16129" max="16129" width="3.5703125" style="25" customWidth="1"/>
    <col min="16130" max="16384" width="8.85546875" style="25"/>
  </cols>
  <sheetData>
    <row r="1" spans="2:13" ht="15.75" thickBot="1" x14ac:dyDescent="0.3"/>
    <row r="2" spans="2:13" ht="13.9" customHeight="1" thickTop="1" x14ac:dyDescent="0.25"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</row>
    <row r="3" spans="2:13" ht="33.75" x14ac:dyDescent="0.5">
      <c r="B3" s="29"/>
      <c r="C3" s="60" t="s">
        <v>61</v>
      </c>
      <c r="D3" s="61"/>
      <c r="E3" s="61"/>
      <c r="F3" s="61"/>
      <c r="G3" s="61"/>
      <c r="H3" s="61"/>
      <c r="I3" s="61"/>
      <c r="J3" s="61"/>
      <c r="K3" s="61"/>
      <c r="L3" s="61"/>
      <c r="M3" s="30"/>
    </row>
    <row r="4" spans="2:13" ht="15.75" thickBot="1" x14ac:dyDescent="0.3"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3"/>
    </row>
    <row r="5" spans="2:13" ht="15.75" thickTop="1" x14ac:dyDescent="0.25"/>
    <row r="6" spans="2:13" x14ac:dyDescent="0.25">
      <c r="B6" s="34" t="s">
        <v>22</v>
      </c>
    </row>
    <row r="7" spans="2:13" ht="13.15" customHeight="1" x14ac:dyDescent="0.25">
      <c r="B7" s="62" t="s">
        <v>35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8" spans="2:13" x14ac:dyDescent="0.25">
      <c r="B8" s="63" t="s">
        <v>36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10" spans="2:13" x14ac:dyDescent="0.25">
      <c r="B10" s="34" t="s">
        <v>59</v>
      </c>
    </row>
    <row r="11" spans="2:13" x14ac:dyDescent="0.25">
      <c r="B11" s="35" t="s">
        <v>60</v>
      </c>
    </row>
    <row r="12" spans="2:13" x14ac:dyDescent="0.25">
      <c r="B12" s="25" t="s">
        <v>23</v>
      </c>
    </row>
    <row r="14" spans="2:13" x14ac:dyDescent="0.25">
      <c r="C14" s="35" t="s">
        <v>33</v>
      </c>
      <c r="D14" s="36"/>
      <c r="E14" s="36"/>
      <c r="F14" s="36"/>
    </row>
    <row r="15" spans="2:13" x14ac:dyDescent="0.25">
      <c r="C15" s="35" t="s">
        <v>34</v>
      </c>
      <c r="D15" s="36"/>
      <c r="E15" s="36"/>
      <c r="F15" s="36"/>
    </row>
    <row r="17" spans="2:2" x14ac:dyDescent="0.25">
      <c r="B17" s="34" t="s">
        <v>24</v>
      </c>
    </row>
    <row r="18" spans="2:2" x14ac:dyDescent="0.25">
      <c r="B18" s="25" t="s">
        <v>27</v>
      </c>
    </row>
    <row r="19" spans="2:2" x14ac:dyDescent="0.25">
      <c r="B19" s="25" t="s">
        <v>25</v>
      </c>
    </row>
    <row r="20" spans="2:2" x14ac:dyDescent="0.25">
      <c r="B20" s="25" t="s">
        <v>28</v>
      </c>
    </row>
    <row r="22" spans="2:2" x14ac:dyDescent="0.25">
      <c r="B22" s="34" t="s">
        <v>29</v>
      </c>
    </row>
    <row r="23" spans="2:2" x14ac:dyDescent="0.25">
      <c r="B23" s="25" t="s">
        <v>30</v>
      </c>
    </row>
    <row r="24" spans="2:2" x14ac:dyDescent="0.25">
      <c r="B24" s="25" t="s">
        <v>31</v>
      </c>
    </row>
    <row r="25" spans="2:2" x14ac:dyDescent="0.25">
      <c r="B25" s="25" t="s">
        <v>32</v>
      </c>
    </row>
    <row r="26" spans="2:2" x14ac:dyDescent="0.25">
      <c r="B26" s="25" t="s">
        <v>26</v>
      </c>
    </row>
  </sheetData>
  <mergeCells count="3">
    <mergeCell ref="C3:L3"/>
    <mergeCell ref="B7:M7"/>
    <mergeCell ref="B8:M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showGridLines="0" tabSelected="1" workbookViewId="0">
      <selection activeCell="B33" sqref="B33"/>
    </sheetView>
  </sheetViews>
  <sheetFormatPr defaultRowHeight="15" x14ac:dyDescent="0.25"/>
  <cols>
    <col min="2" max="2" width="49.85546875" customWidth="1"/>
    <col min="3" max="3" width="13.42578125" customWidth="1"/>
    <col min="4" max="4" width="15.7109375" bestFit="1" customWidth="1"/>
    <col min="6" max="6" width="23.42578125" customWidth="1"/>
    <col min="11" max="11" width="22.7109375" customWidth="1"/>
    <col min="14" max="14" width="9.140625" customWidth="1"/>
  </cols>
  <sheetData>
    <row r="1" spans="2:14" ht="15.75" thickBot="1" x14ac:dyDescent="0.3">
      <c r="K1" s="53" t="s">
        <v>51</v>
      </c>
    </row>
    <row r="2" spans="2:14" ht="25.5" x14ac:dyDescent="0.35">
      <c r="B2" s="75" t="s">
        <v>69</v>
      </c>
      <c r="C2" s="76"/>
      <c r="D2" s="76"/>
      <c r="E2" s="76"/>
      <c r="F2" s="77"/>
      <c r="K2" s="47" t="s">
        <v>66</v>
      </c>
      <c r="L2" s="48" t="s">
        <v>50</v>
      </c>
    </row>
    <row r="3" spans="2:14" ht="16.5" thickBot="1" x14ac:dyDescent="0.3">
      <c r="B3" s="1" t="s">
        <v>0</v>
      </c>
      <c r="C3" s="2"/>
      <c r="D3" s="2"/>
      <c r="E3" s="2"/>
      <c r="F3" s="3"/>
      <c r="K3" s="45">
        <v>2</v>
      </c>
      <c r="L3" s="44">
        <f>EXP(Intersection_crash_Beta!$B$9*(K3-4))</f>
        <v>0.87802518609591818</v>
      </c>
    </row>
    <row r="4" spans="2:14" ht="15.75" x14ac:dyDescent="0.25">
      <c r="B4" s="4" t="s">
        <v>1</v>
      </c>
      <c r="C4" s="5"/>
      <c r="D4" s="5"/>
      <c r="E4" s="5"/>
      <c r="F4" s="6"/>
      <c r="K4" s="45">
        <v>4</v>
      </c>
      <c r="L4" s="44">
        <f>EXP(Intersection_crash_Beta!$B$9*(K4-4))</f>
        <v>1</v>
      </c>
    </row>
    <row r="5" spans="2:14" ht="15.75" x14ac:dyDescent="0.25">
      <c r="B5" s="7" t="s">
        <v>2</v>
      </c>
      <c r="C5" s="8"/>
      <c r="D5" s="8"/>
      <c r="E5" s="8"/>
      <c r="F5" s="9"/>
      <c r="K5" s="45">
        <v>6</v>
      </c>
      <c r="L5" s="44">
        <f>EXP(Intersection_crash_Beta!$B$9*(K5-4))</f>
        <v>1.1389194932396358</v>
      </c>
    </row>
    <row r="6" spans="2:14" ht="16.5" thickBot="1" x14ac:dyDescent="0.3">
      <c r="B6" s="10" t="s">
        <v>3</v>
      </c>
      <c r="C6" s="11"/>
      <c r="D6" s="11"/>
      <c r="E6" s="11"/>
      <c r="F6" s="12"/>
      <c r="K6" s="45">
        <v>8</v>
      </c>
      <c r="L6" s="44">
        <f>EXP(Intersection_crash_Beta!$B$9*(K6-4))</f>
        <v>1.2971376120812288</v>
      </c>
    </row>
    <row r="7" spans="2:14" ht="15.75" x14ac:dyDescent="0.25">
      <c r="B7" s="13"/>
      <c r="C7" s="14"/>
      <c r="D7" s="14"/>
      <c r="E7" s="14"/>
      <c r="F7" s="15"/>
      <c r="K7" s="46">
        <v>10</v>
      </c>
      <c r="L7" s="54">
        <f>EXP(Intersection_crash_Beta!$B$9*(K7-4))</f>
        <v>1.4773353118136245</v>
      </c>
    </row>
    <row r="8" spans="2:14" ht="15.75" x14ac:dyDescent="0.25">
      <c r="B8" s="78" t="s">
        <v>4</v>
      </c>
      <c r="C8" s="79"/>
      <c r="D8" s="79"/>
      <c r="E8" s="79"/>
      <c r="F8" s="80"/>
    </row>
    <row r="9" spans="2:14" ht="16.5" thickBot="1" x14ac:dyDescent="0.3">
      <c r="B9" s="38" t="s">
        <v>5</v>
      </c>
      <c r="C9" s="49"/>
      <c r="D9" s="16" t="s">
        <v>6</v>
      </c>
      <c r="E9" s="81" t="s">
        <v>7</v>
      </c>
      <c r="F9" s="82"/>
      <c r="K9" s="53" t="s">
        <v>67</v>
      </c>
    </row>
    <row r="10" spans="2:14" ht="15.75" x14ac:dyDescent="0.25">
      <c r="B10" s="17" t="s">
        <v>37</v>
      </c>
      <c r="C10" s="50"/>
      <c r="D10" s="39">
        <v>4</v>
      </c>
      <c r="E10" s="83"/>
      <c r="F10" s="84"/>
      <c r="K10" s="47" t="s">
        <v>52</v>
      </c>
      <c r="L10" s="48" t="s">
        <v>50</v>
      </c>
    </row>
    <row r="11" spans="2:14" ht="15.75" x14ac:dyDescent="0.25">
      <c r="B11" s="85" t="s">
        <v>58</v>
      </c>
      <c r="C11" s="51" t="s">
        <v>56</v>
      </c>
      <c r="D11" s="40">
        <v>75000</v>
      </c>
      <c r="E11" s="71" t="s">
        <v>38</v>
      </c>
      <c r="F11" s="72"/>
      <c r="K11" s="45" t="s">
        <v>53</v>
      </c>
      <c r="L11" s="44">
        <f>EXP(Intersection_crash_Beta!$B$8*0)</f>
        <v>1</v>
      </c>
    </row>
    <row r="12" spans="2:14" ht="15.75" x14ac:dyDescent="0.25">
      <c r="B12" s="86"/>
      <c r="C12" s="51" t="s">
        <v>57</v>
      </c>
      <c r="D12" s="40">
        <v>70000</v>
      </c>
      <c r="E12" s="71" t="s">
        <v>39</v>
      </c>
      <c r="F12" s="72"/>
      <c r="K12" s="46" t="s">
        <v>54</v>
      </c>
      <c r="L12" s="54">
        <f>EXP(Intersection_crash_Beta!$B$8*1)</f>
        <v>0.82853184990489281</v>
      </c>
    </row>
    <row r="13" spans="2:14" ht="15.75" x14ac:dyDescent="0.25">
      <c r="B13" s="65" t="s">
        <v>71</v>
      </c>
      <c r="C13" s="66"/>
      <c r="D13" s="40">
        <v>10000</v>
      </c>
      <c r="E13" s="71" t="s">
        <v>70</v>
      </c>
      <c r="F13" s="72"/>
      <c r="M13" s="37"/>
      <c r="N13" s="37"/>
    </row>
    <row r="14" spans="2:14" ht="15.75" x14ac:dyDescent="0.25">
      <c r="B14" s="65" t="s">
        <v>80</v>
      </c>
      <c r="C14" s="66"/>
      <c r="D14" s="43">
        <v>1</v>
      </c>
      <c r="E14" s="69" t="s">
        <v>40</v>
      </c>
      <c r="F14" s="70"/>
      <c r="K14" s="53" t="s">
        <v>68</v>
      </c>
      <c r="M14" s="37"/>
      <c r="N14" s="37"/>
    </row>
    <row r="15" spans="2:14" ht="15.75" x14ac:dyDescent="0.25">
      <c r="B15" s="65" t="s">
        <v>42</v>
      </c>
      <c r="C15" s="66"/>
      <c r="D15" s="43">
        <v>1</v>
      </c>
      <c r="E15" s="69" t="s">
        <v>41</v>
      </c>
      <c r="F15" s="70"/>
      <c r="K15" s="47" t="s">
        <v>55</v>
      </c>
      <c r="L15" s="48" t="s">
        <v>50</v>
      </c>
      <c r="M15" s="37"/>
      <c r="N15" s="37"/>
    </row>
    <row r="16" spans="2:14" ht="15.75" x14ac:dyDescent="0.25">
      <c r="B16" s="65" t="s">
        <v>81</v>
      </c>
      <c r="C16" s="66"/>
      <c r="D16" s="43">
        <v>1.48</v>
      </c>
      <c r="E16" s="69" t="s">
        <v>43</v>
      </c>
      <c r="F16" s="70"/>
      <c r="K16" s="45" t="s">
        <v>9</v>
      </c>
      <c r="L16" s="44">
        <f>EXP(Intersection_crash_Beta!$B$10*0)</f>
        <v>1</v>
      </c>
      <c r="M16" s="37"/>
      <c r="N16" s="37"/>
    </row>
    <row r="17" spans="2:14" ht="15.75" x14ac:dyDescent="0.25">
      <c r="B17" s="18"/>
      <c r="C17" s="52"/>
      <c r="D17" s="14"/>
      <c r="E17" s="19"/>
      <c r="F17" s="20"/>
      <c r="K17" s="46" t="s">
        <v>8</v>
      </c>
      <c r="L17" s="54">
        <f>EXP(Intersection_crash_Beta!$B$10*1)</f>
        <v>1.4765377661019676</v>
      </c>
      <c r="M17" s="37"/>
      <c r="N17" s="37"/>
    </row>
    <row r="18" spans="2:14" ht="15.75" x14ac:dyDescent="0.25">
      <c r="B18" s="21" t="s">
        <v>10</v>
      </c>
      <c r="C18" s="22"/>
      <c r="D18" s="14"/>
      <c r="E18" s="22"/>
      <c r="F18" s="23"/>
      <c r="M18" s="37"/>
      <c r="N18" s="37"/>
    </row>
    <row r="19" spans="2:14" ht="16.5" thickBot="1" x14ac:dyDescent="0.3">
      <c r="B19" s="67" t="s">
        <v>65</v>
      </c>
      <c r="C19" s="68"/>
      <c r="D19" s="42">
        <f>Intersection_crash_Beta!H14</f>
        <v>1.0512916343770489</v>
      </c>
      <c r="E19" s="73"/>
      <c r="F19" s="74"/>
    </row>
    <row r="20" spans="2:14" x14ac:dyDescent="0.25">
      <c r="B20" s="55" t="s">
        <v>72</v>
      </c>
    </row>
  </sheetData>
  <mergeCells count="17">
    <mergeCell ref="E12:F12"/>
    <mergeCell ref="B11:B12"/>
    <mergeCell ref="B13:C13"/>
    <mergeCell ref="B14:C14"/>
    <mergeCell ref="B15:C15"/>
    <mergeCell ref="B2:F2"/>
    <mergeCell ref="B8:F8"/>
    <mergeCell ref="E9:F9"/>
    <mergeCell ref="E10:F10"/>
    <mergeCell ref="E11:F11"/>
    <mergeCell ref="B16:C16"/>
    <mergeCell ref="B19:C19"/>
    <mergeCell ref="E16:F16"/>
    <mergeCell ref="E13:F13"/>
    <mergeCell ref="E14:F14"/>
    <mergeCell ref="E15:F15"/>
    <mergeCell ref="E19:F19"/>
  </mergeCells>
  <dataValidations count="5">
    <dataValidation type="list" allowBlank="1" showErrorMessage="1" sqref="D10">
      <formula1>"3, 4"</formula1>
    </dataValidation>
    <dataValidation type="whole" allowBlank="1" showErrorMessage="1" sqref="D11">
      <formula1>3000</formula1>
      <formula2>75000</formula2>
    </dataValidation>
    <dataValidation type="whole" allowBlank="1" showErrorMessage="1" errorTitle="Minor road ADT error." error="The number is too small or too large." sqref="D12">
      <formula1>70</formula1>
      <formula2>70000</formula2>
    </dataValidation>
    <dataValidation type="decimal" allowBlank="1" showErrorMessage="1" errorTitle="Major road ADT error." error="The number is too small or too large." sqref="D14:D16">
      <formula1>0.05</formula1>
      <formula2>10</formula2>
    </dataValidation>
    <dataValidation type="whole" allowBlank="1" showErrorMessage="1" errorTitle="Major road ADT error." error="The number is too small or too large." sqref="D13">
      <formula1>10</formula1>
      <formula2>10000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C33" sqref="C33"/>
    </sheetView>
  </sheetViews>
  <sheetFormatPr defaultRowHeight="15" x14ac:dyDescent="0.25"/>
  <cols>
    <col min="1" max="1" width="47.140625" bestFit="1" customWidth="1"/>
  </cols>
  <sheetData>
    <row r="1" spans="1:8" x14ac:dyDescent="0.25">
      <c r="A1" t="s">
        <v>11</v>
      </c>
    </row>
    <row r="2" spans="1:8" x14ac:dyDescent="0.25">
      <c r="A2" t="s">
        <v>12</v>
      </c>
      <c r="B2" t="s">
        <v>13</v>
      </c>
      <c r="C2" t="s">
        <v>14</v>
      </c>
      <c r="D2" t="s">
        <v>17</v>
      </c>
      <c r="E2" t="s">
        <v>15</v>
      </c>
    </row>
    <row r="3" spans="1:8" x14ac:dyDescent="0.25">
      <c r="C3" t="s">
        <v>16</v>
      </c>
    </row>
    <row r="4" spans="1:8" x14ac:dyDescent="0.25">
      <c r="A4" t="s">
        <v>44</v>
      </c>
      <c r="B4">
        <v>-4.8428000000000004</v>
      </c>
      <c r="C4">
        <v>1.0113000000000001</v>
      </c>
      <c r="D4">
        <v>-4.79</v>
      </c>
      <c r="E4" s="41" t="s">
        <v>21</v>
      </c>
    </row>
    <row r="5" spans="1:8" x14ac:dyDescent="0.25">
      <c r="A5" t="s">
        <v>45</v>
      </c>
      <c r="B5">
        <v>-5.0671999999999997</v>
      </c>
      <c r="C5">
        <v>1.0125999999999999</v>
      </c>
      <c r="D5">
        <v>-5</v>
      </c>
      <c r="E5" s="41" t="s">
        <v>21</v>
      </c>
      <c r="F5">
        <f>Intersections!D10</f>
        <v>4</v>
      </c>
    </row>
    <row r="6" spans="1:8" x14ac:dyDescent="0.25">
      <c r="A6" t="s">
        <v>62</v>
      </c>
      <c r="B6">
        <v>0.22720000000000001</v>
      </c>
      <c r="C6">
        <v>9.3359999999999999E-2</v>
      </c>
      <c r="D6">
        <v>2.4300000000000002</v>
      </c>
      <c r="E6" s="41">
        <v>1.52E-2</v>
      </c>
    </row>
    <row r="7" spans="1:8" x14ac:dyDescent="0.25">
      <c r="A7" t="s">
        <v>63</v>
      </c>
      <c r="B7">
        <v>0.19550000000000001</v>
      </c>
      <c r="C7">
        <v>3.1719999999999998E-2</v>
      </c>
      <c r="D7">
        <v>6.16</v>
      </c>
      <c r="E7" s="41" t="s">
        <v>21</v>
      </c>
      <c r="F7">
        <f>Intersections!D11</f>
        <v>75000</v>
      </c>
      <c r="G7">
        <f>IF(F5=4,F7, IF(F5=3,F7,""))</f>
        <v>75000</v>
      </c>
    </row>
    <row r="8" spans="1:8" x14ac:dyDescent="0.25">
      <c r="A8" t="s">
        <v>64</v>
      </c>
      <c r="B8">
        <v>-0.18809999999999999</v>
      </c>
      <c r="C8">
        <v>0.1016</v>
      </c>
      <c r="D8">
        <v>-1.85</v>
      </c>
      <c r="E8" s="41">
        <v>6.4600000000000005E-2</v>
      </c>
      <c r="F8">
        <f>Intersections!D12</f>
        <v>70000</v>
      </c>
      <c r="G8">
        <f>IF(F5=4,F8, IF(F5=3,F8/2,""))</f>
        <v>70000</v>
      </c>
    </row>
    <row r="9" spans="1:8" x14ac:dyDescent="0.25">
      <c r="A9" t="s">
        <v>20</v>
      </c>
      <c r="B9">
        <v>6.5040000000000001E-2</v>
      </c>
      <c r="C9">
        <v>4.0669999999999998E-2</v>
      </c>
      <c r="D9">
        <v>1.6</v>
      </c>
      <c r="E9" s="41">
        <v>0.1103</v>
      </c>
      <c r="F9" s="24">
        <f>Intersections!D13</f>
        <v>10000</v>
      </c>
    </row>
    <row r="10" spans="1:8" x14ac:dyDescent="0.25">
      <c r="A10" t="s">
        <v>19</v>
      </c>
      <c r="B10">
        <v>0.38969999999999999</v>
      </c>
      <c r="C10">
        <v>0.1598</v>
      </c>
      <c r="D10">
        <v>2.44</v>
      </c>
      <c r="E10" s="41">
        <v>1.4999999999999999E-2</v>
      </c>
      <c r="G10" t="s">
        <v>49</v>
      </c>
      <c r="H10">
        <f>IF(F5=4,EXP(B4+B6*LN(F7+F8)+B7*LN(F9)),EXP(B5+B6*LN(G7+G8)+B7*LN(F9)))</f>
        <v>0.71033218538989784</v>
      </c>
    </row>
    <row r="11" spans="1:8" x14ac:dyDescent="0.25">
      <c r="A11" t="s">
        <v>46</v>
      </c>
      <c r="B11">
        <v>0.40179999999999999</v>
      </c>
      <c r="C11">
        <v>0.10630000000000001</v>
      </c>
      <c r="D11" s="24">
        <v>3.78</v>
      </c>
      <c r="E11" s="41">
        <v>2.0000000000000001E-4</v>
      </c>
      <c r="H11" s="24">
        <f>Intersections!D14</f>
        <v>1</v>
      </c>
    </row>
    <row r="12" spans="1:8" x14ac:dyDescent="0.25">
      <c r="A12" t="s">
        <v>47</v>
      </c>
      <c r="B12">
        <v>-0.2298</v>
      </c>
      <c r="C12">
        <v>0.1416</v>
      </c>
      <c r="D12" s="24">
        <v>-1.62</v>
      </c>
      <c r="E12" s="41">
        <v>0.1051</v>
      </c>
      <c r="H12" s="24">
        <f>Intersections!D15</f>
        <v>1</v>
      </c>
    </row>
    <row r="13" spans="1:8" x14ac:dyDescent="0.25">
      <c r="A13" t="s">
        <v>48</v>
      </c>
      <c r="B13">
        <v>0.18179999999999999</v>
      </c>
      <c r="C13">
        <v>6.2850000000000003E-2</v>
      </c>
      <c r="D13">
        <v>2.89</v>
      </c>
      <c r="E13" s="41">
        <v>4.0000000000000001E-3</v>
      </c>
      <c r="H13" s="24">
        <f>Intersections!D16</f>
        <v>1.48</v>
      </c>
    </row>
    <row r="14" spans="1:8" x14ac:dyDescent="0.25">
      <c r="E14" s="41"/>
      <c r="G14" t="s">
        <v>13</v>
      </c>
      <c r="H14">
        <f>PRODUCT(H10:H13)</f>
        <v>1.0512916343770489</v>
      </c>
    </row>
    <row r="15" spans="1:8" x14ac:dyDescent="0.25">
      <c r="E15" s="41"/>
    </row>
    <row r="16" spans="1:8" x14ac:dyDescent="0.25">
      <c r="E16" s="41"/>
    </row>
    <row r="17" spans="4:5" x14ac:dyDescent="0.25">
      <c r="E17" s="41"/>
    </row>
    <row r="18" spans="4:5" x14ac:dyDescent="0.25">
      <c r="D18" s="24"/>
      <c r="E18" s="4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5"/>
  <sheetViews>
    <sheetView showGridLines="0" workbookViewId="0">
      <selection activeCell="E31" sqref="E31"/>
    </sheetView>
  </sheetViews>
  <sheetFormatPr defaultRowHeight="15" x14ac:dyDescent="0.25"/>
  <cols>
    <col min="2" max="2" width="36.28515625" bestFit="1" customWidth="1"/>
    <col min="3" max="3" width="13.42578125" customWidth="1"/>
    <col min="4" max="4" width="15.7109375" bestFit="1" customWidth="1"/>
    <col min="6" max="6" width="23.42578125" customWidth="1"/>
    <col min="10" max="10" width="9.140625" customWidth="1"/>
  </cols>
  <sheetData>
    <row r="1" spans="2:14" ht="15.75" thickBot="1" x14ac:dyDescent="0.3"/>
    <row r="2" spans="2:14" ht="25.5" x14ac:dyDescent="0.35">
      <c r="B2" s="75" t="s">
        <v>73</v>
      </c>
      <c r="C2" s="76"/>
      <c r="D2" s="76"/>
      <c r="E2" s="76"/>
      <c r="F2" s="77"/>
    </row>
    <row r="3" spans="2:14" ht="16.5" thickBot="1" x14ac:dyDescent="0.3">
      <c r="B3" s="1" t="s">
        <v>0</v>
      </c>
      <c r="C3" s="2"/>
      <c r="D3" s="2"/>
      <c r="E3" s="2"/>
      <c r="F3" s="3"/>
    </row>
    <row r="4" spans="2:14" ht="15.75" x14ac:dyDescent="0.25">
      <c r="B4" s="4" t="s">
        <v>1</v>
      </c>
      <c r="C4" s="5"/>
      <c r="D4" s="5"/>
      <c r="E4" s="5"/>
      <c r="F4" s="6"/>
    </row>
    <row r="5" spans="2:14" ht="15.75" x14ac:dyDescent="0.25">
      <c r="B5" s="7" t="s">
        <v>2</v>
      </c>
      <c r="C5" s="8"/>
      <c r="D5" s="8"/>
      <c r="E5" s="8"/>
      <c r="F5" s="9"/>
    </row>
    <row r="6" spans="2:14" ht="16.5" thickBot="1" x14ac:dyDescent="0.3">
      <c r="B6" s="10" t="s">
        <v>3</v>
      </c>
      <c r="C6" s="11"/>
      <c r="D6" s="11"/>
      <c r="E6" s="11"/>
      <c r="F6" s="12"/>
    </row>
    <row r="7" spans="2:14" ht="15.75" x14ac:dyDescent="0.25">
      <c r="B7" s="13"/>
      <c r="C7" s="14"/>
      <c r="D7" s="14"/>
      <c r="E7" s="14"/>
      <c r="F7" s="15"/>
    </row>
    <row r="8" spans="2:14" ht="15.75" x14ac:dyDescent="0.25">
      <c r="B8" s="78" t="s">
        <v>4</v>
      </c>
      <c r="C8" s="79"/>
      <c r="D8" s="79"/>
      <c r="E8" s="79"/>
      <c r="F8" s="80"/>
    </row>
    <row r="9" spans="2:14" ht="15.75" x14ac:dyDescent="0.25">
      <c r="B9" s="38" t="s">
        <v>5</v>
      </c>
      <c r="C9" s="49"/>
      <c r="D9" s="16" t="s">
        <v>6</v>
      </c>
      <c r="E9" s="81" t="s">
        <v>7</v>
      </c>
      <c r="F9" s="82"/>
    </row>
    <row r="10" spans="2:14" ht="15.75" x14ac:dyDescent="0.25">
      <c r="B10" s="87" t="s">
        <v>58</v>
      </c>
      <c r="C10" s="88"/>
      <c r="D10" s="40">
        <v>60000</v>
      </c>
      <c r="E10" s="71" t="s">
        <v>78</v>
      </c>
      <c r="F10" s="72"/>
    </row>
    <row r="11" spans="2:14" ht="15.75" x14ac:dyDescent="0.25">
      <c r="B11" s="57" t="s">
        <v>71</v>
      </c>
      <c r="C11" s="58"/>
      <c r="D11" s="59">
        <v>675</v>
      </c>
      <c r="E11" s="71" t="s">
        <v>77</v>
      </c>
      <c r="F11" s="72"/>
      <c r="J11" s="55"/>
      <c r="K11" s="55"/>
      <c r="L11" s="55"/>
      <c r="M11" s="55"/>
      <c r="N11" s="55"/>
    </row>
    <row r="12" spans="2:14" ht="15.75" x14ac:dyDescent="0.25">
      <c r="B12" s="18"/>
      <c r="C12" s="52"/>
      <c r="D12" s="14"/>
      <c r="E12" s="19"/>
      <c r="F12" s="20"/>
      <c r="N12" s="55"/>
    </row>
    <row r="13" spans="2:14" ht="15.75" x14ac:dyDescent="0.25">
      <c r="B13" s="21" t="s">
        <v>10</v>
      </c>
      <c r="C13" s="22"/>
      <c r="D13" s="14"/>
      <c r="E13" s="22"/>
      <c r="F13" s="23"/>
      <c r="N13" s="55"/>
    </row>
    <row r="14" spans="2:14" ht="16.5" thickBot="1" x14ac:dyDescent="0.3">
      <c r="B14" s="67" t="s">
        <v>65</v>
      </c>
      <c r="C14" s="68"/>
      <c r="D14" s="42">
        <f>Midblock_crash_Beta!H12</f>
        <v>1.5253968595862311</v>
      </c>
      <c r="E14" s="73"/>
      <c r="F14" s="74"/>
      <c r="N14" s="55"/>
    </row>
    <row r="15" spans="2:14" x14ac:dyDescent="0.25">
      <c r="B15" s="55" t="s">
        <v>72</v>
      </c>
      <c r="N15" s="55"/>
    </row>
    <row r="16" spans="2:14" x14ac:dyDescent="0.25">
      <c r="N16" s="55"/>
    </row>
    <row r="17" spans="14:14" x14ac:dyDescent="0.25">
      <c r="N17" s="55"/>
    </row>
    <row r="18" spans="14:14" x14ac:dyDescent="0.25">
      <c r="N18" s="55"/>
    </row>
    <row r="19" spans="14:14" x14ac:dyDescent="0.25">
      <c r="N19" s="55"/>
    </row>
    <row r="20" spans="14:14" x14ac:dyDescent="0.25">
      <c r="N20" s="55"/>
    </row>
    <row r="21" spans="14:14" x14ac:dyDescent="0.25">
      <c r="N21" s="55"/>
    </row>
    <row r="22" spans="14:14" x14ac:dyDescent="0.25">
      <c r="N22" s="55"/>
    </row>
    <row r="23" spans="14:14" x14ac:dyDescent="0.25">
      <c r="N23" s="55"/>
    </row>
    <row r="24" spans="14:14" x14ac:dyDescent="0.25">
      <c r="N24" s="55"/>
    </row>
    <row r="25" spans="14:14" x14ac:dyDescent="0.25">
      <c r="N25" s="55"/>
    </row>
    <row r="26" spans="14:14" x14ac:dyDescent="0.25">
      <c r="N26" s="55"/>
    </row>
    <row r="27" spans="14:14" x14ac:dyDescent="0.25">
      <c r="N27" s="55"/>
    </row>
    <row r="28" spans="14:14" x14ac:dyDescent="0.25">
      <c r="N28" s="55"/>
    </row>
    <row r="29" spans="14:14" x14ac:dyDescent="0.25">
      <c r="N29" s="55"/>
    </row>
    <row r="30" spans="14:14" x14ac:dyDescent="0.25">
      <c r="N30" s="55"/>
    </row>
    <row r="31" spans="14:14" x14ac:dyDescent="0.25">
      <c r="N31" s="55"/>
    </row>
    <row r="32" spans="14:14" x14ac:dyDescent="0.25">
      <c r="N32" s="55"/>
    </row>
    <row r="33" spans="14:14" x14ac:dyDescent="0.25">
      <c r="N33" s="55"/>
    </row>
    <row r="34" spans="14:14" x14ac:dyDescent="0.25">
      <c r="N34" s="55"/>
    </row>
    <row r="35" spans="14:14" x14ac:dyDescent="0.25">
      <c r="N35" s="55"/>
    </row>
    <row r="36" spans="14:14" x14ac:dyDescent="0.25">
      <c r="N36" s="55"/>
    </row>
    <row r="37" spans="14:14" x14ac:dyDescent="0.25">
      <c r="N37" s="55"/>
    </row>
    <row r="38" spans="14:14" x14ac:dyDescent="0.25">
      <c r="N38" s="55"/>
    </row>
    <row r="39" spans="14:14" x14ac:dyDescent="0.25">
      <c r="N39" s="55"/>
    </row>
    <row r="40" spans="14:14" x14ac:dyDescent="0.25">
      <c r="N40" s="55"/>
    </row>
    <row r="41" spans="14:14" x14ac:dyDescent="0.25">
      <c r="N41" s="55"/>
    </row>
    <row r="42" spans="14:14" x14ac:dyDescent="0.25">
      <c r="N42" s="55"/>
    </row>
    <row r="43" spans="14:14" x14ac:dyDescent="0.25">
      <c r="N43" s="55"/>
    </row>
    <row r="44" spans="14:14" x14ac:dyDescent="0.25">
      <c r="N44" s="55"/>
    </row>
    <row r="45" spans="14:14" x14ac:dyDescent="0.25">
      <c r="N45" s="55"/>
    </row>
  </sheetData>
  <mergeCells count="8">
    <mergeCell ref="B2:F2"/>
    <mergeCell ref="B14:C14"/>
    <mergeCell ref="B10:C10"/>
    <mergeCell ref="E11:F11"/>
    <mergeCell ref="E14:F14"/>
    <mergeCell ref="B8:F8"/>
    <mergeCell ref="E9:F9"/>
    <mergeCell ref="E10:F10"/>
  </mergeCells>
  <dataValidations count="2">
    <dataValidation type="whole" allowBlank="1" showErrorMessage="1" sqref="D11">
      <formula1>2</formula1>
      <formula2>675</formula2>
    </dataValidation>
    <dataValidation type="whole" allowBlank="1" showErrorMessage="1" sqref="D10">
      <formula1>1500</formula1>
      <formula2>60000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B4" sqref="B4"/>
    </sheetView>
  </sheetViews>
  <sheetFormatPr defaultRowHeight="15" x14ac:dyDescent="0.25"/>
  <cols>
    <col min="1" max="1" width="47.140625" bestFit="1" customWidth="1"/>
    <col min="7" max="7" width="12.28515625" customWidth="1"/>
  </cols>
  <sheetData>
    <row r="1" spans="1:8" x14ac:dyDescent="0.25">
      <c r="A1" t="s">
        <v>11</v>
      </c>
    </row>
    <row r="2" spans="1:8" x14ac:dyDescent="0.25">
      <c r="A2" t="s">
        <v>12</v>
      </c>
      <c r="B2" t="s">
        <v>13</v>
      </c>
      <c r="C2" t="s">
        <v>14</v>
      </c>
      <c r="D2" t="s">
        <v>17</v>
      </c>
      <c r="E2" t="s">
        <v>15</v>
      </c>
    </row>
    <row r="3" spans="1:8" x14ac:dyDescent="0.25">
      <c r="C3" t="s">
        <v>16</v>
      </c>
    </row>
    <row r="4" spans="1:8" x14ac:dyDescent="0.25">
      <c r="A4" t="s">
        <v>18</v>
      </c>
      <c r="B4">
        <v>-6.4866999999999999</v>
      </c>
      <c r="C4">
        <v>1.7245999999999999</v>
      </c>
      <c r="D4">
        <v>-2.89</v>
      </c>
      <c r="E4">
        <v>5.3E-3</v>
      </c>
    </row>
    <row r="5" spans="1:8" x14ac:dyDescent="0.25">
      <c r="A5" t="s">
        <v>74</v>
      </c>
      <c r="B5">
        <v>0.4945</v>
      </c>
      <c r="C5">
        <v>0.1704</v>
      </c>
      <c r="D5">
        <v>2.1800000000000002</v>
      </c>
      <c r="E5">
        <v>3.2599999999999997E-2</v>
      </c>
    </row>
    <row r="6" spans="1:8" x14ac:dyDescent="0.25">
      <c r="A6" t="s">
        <v>75</v>
      </c>
      <c r="B6">
        <v>0.22539999999999999</v>
      </c>
      <c r="C6">
        <v>9.1200000000000003E-2</v>
      </c>
      <c r="D6">
        <v>0.97</v>
      </c>
      <c r="E6">
        <v>0.3352</v>
      </c>
    </row>
    <row r="7" spans="1:8" x14ac:dyDescent="0.25">
      <c r="A7" t="s">
        <v>76</v>
      </c>
      <c r="B7">
        <v>0</v>
      </c>
      <c r="C7">
        <v>0.1057</v>
      </c>
      <c r="D7">
        <v>1.1000000000000001</v>
      </c>
      <c r="E7">
        <v>0.27700000000000002</v>
      </c>
      <c r="F7" s="56">
        <f>Midblocks!D10</f>
        <v>60000</v>
      </c>
      <c r="G7" t="str">
        <f>IF(F5=4,F7, IF(F5=3,F7,""))</f>
        <v/>
      </c>
    </row>
    <row r="8" spans="1:8" x14ac:dyDescent="0.25">
      <c r="F8" s="56">
        <f>Midblocks!D11</f>
        <v>675</v>
      </c>
      <c r="G8" t="str">
        <f>IF(F5=4,F8, IF(F5=3,F8/2,""))</f>
        <v/>
      </c>
    </row>
    <row r="9" spans="1:8" x14ac:dyDescent="0.25">
      <c r="G9" t="s">
        <v>49</v>
      </c>
      <c r="H9">
        <f>EXP(B4+B5*LN(F7)+B6*LN(F8))</f>
        <v>1.5253968595862311</v>
      </c>
    </row>
    <row r="10" spans="1:8" x14ac:dyDescent="0.25">
      <c r="H10" s="24"/>
    </row>
    <row r="12" spans="1:8" x14ac:dyDescent="0.25">
      <c r="G12" t="s">
        <v>79</v>
      </c>
      <c r="H12">
        <f>PRODUCT(H9:H11)</f>
        <v>1.5253968595862311</v>
      </c>
    </row>
    <row r="13" spans="1:8" x14ac:dyDescent="0.25">
      <c r="E13" s="41"/>
    </row>
    <row r="14" spans="1:8" x14ac:dyDescent="0.25">
      <c r="E14" s="41"/>
    </row>
    <row r="15" spans="1:8" x14ac:dyDescent="0.25">
      <c r="E15" s="41"/>
    </row>
    <row r="16" spans="1:8" x14ac:dyDescent="0.25">
      <c r="E16" s="41"/>
    </row>
    <row r="17" spans="4:5" x14ac:dyDescent="0.25">
      <c r="E17" s="41"/>
    </row>
    <row r="18" spans="4:5" x14ac:dyDescent="0.25">
      <c r="D18" s="24"/>
      <c r="E18" s="41"/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98A2B24BDF674EB0C6C463252C05D3" ma:contentTypeVersion="12" ma:contentTypeDescription="Create a new document." ma:contentTypeScope="" ma:versionID="b4bdf5a0e68af878628bb19ef2b99e94">
  <xsd:schema xmlns:xsd="http://www.w3.org/2001/XMLSchema" xmlns:xs="http://www.w3.org/2001/XMLSchema" xmlns:p="http://schemas.microsoft.com/office/2006/metadata/properties" xmlns:ns3="f4950e71-bf56-4b03-8318-37467e3613fa" xmlns:ns4="e14313f3-073a-47be-98fa-ee60fb59e632" targetNamespace="http://schemas.microsoft.com/office/2006/metadata/properties" ma:root="true" ma:fieldsID="2562bc5072e0487300be5c4d7dea75b4" ns3:_="" ns4:_="">
    <xsd:import namespace="f4950e71-bf56-4b03-8318-37467e3613fa"/>
    <xsd:import namespace="e14313f3-073a-47be-98fa-ee60fb59e63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950e71-bf56-4b03-8318-37467e3613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313f3-073a-47be-98fa-ee60fb59e6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852A20-6486-4B02-92DB-79CE021FC865}">
  <ds:schemaRefs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f4950e71-bf56-4b03-8318-37467e3613fa"/>
    <ds:schemaRef ds:uri="http://schemas.microsoft.com/office/infopath/2007/PartnerControls"/>
    <ds:schemaRef ds:uri="e14313f3-073a-47be-98fa-ee60fb59e632"/>
  </ds:schemaRefs>
</ds:datastoreItem>
</file>

<file path=customXml/itemProps2.xml><?xml version="1.0" encoding="utf-8"?>
<ds:datastoreItem xmlns:ds="http://schemas.openxmlformats.org/officeDocument/2006/customXml" ds:itemID="{DD38A506-3E9D-4FA8-84D3-51DAC8D0A1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56FFF-B5CA-454A-9E73-61E37CC710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950e71-bf56-4b03-8318-37467e3613fa"/>
    <ds:schemaRef ds:uri="e14313f3-073a-47be-98fa-ee60fb59e6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Welcome</vt:lpstr>
      <vt:lpstr>Intersections</vt:lpstr>
      <vt:lpstr>Intersection_crash_Beta</vt:lpstr>
      <vt:lpstr>Midblocks</vt:lpstr>
      <vt:lpstr>Midblock_crash_Beta</vt:lpstr>
    </vt:vector>
  </TitlesOfParts>
  <Company>Texas A&amp;M Transportation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Wu, Lingtao</dc:creator>
  <cp:lastModifiedBy>Geedipally, Srinivas</cp:lastModifiedBy>
  <dcterms:created xsi:type="dcterms:W3CDTF">2021-06-14T19:46:03Z</dcterms:created>
  <dcterms:modified xsi:type="dcterms:W3CDTF">2021-11-02T14:23:51Z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0x0101008698A2B24BDF674EB0C6C463252C05D3</vt:lpwstr>
  </property>
</Properties>
</file>